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3275" yWindow="165" windowWidth="9450" windowHeight="11760" tabRatio="951" firstSheet="1" activeTab="11"/>
  </bookViews>
  <sheets>
    <sheet name="Інфо" sheetId="14" r:id="rId1"/>
    <sheet name="Лідерство та управління" sheetId="7" r:id="rId2"/>
    <sheet name="Додаток 1.2" sheetId="27" r:id="rId3"/>
    <sheet name="Управління фінансами" sheetId="21" r:id="rId4"/>
    <sheet name="Надання послуг" sheetId="22" r:id="rId5"/>
    <sheet name="Додаток 3.2" sheetId="25" r:id="rId6"/>
    <sheet name="Участь громадськості" sheetId="23" r:id="rId7"/>
    <sheet name="Підсумок" sheetId="9" state="hidden" r:id="rId8"/>
    <sheet name="Підсумки" sheetId="18" r:id="rId9"/>
    <sheet name="Статуси" sheetId="2" state="hidden" r:id="rId10"/>
    <sheet name="Дорожня карта_old" sheetId="10" r:id="rId11"/>
    <sheet name="Дорожня карта" sheetId="28" r:id="rId12"/>
  </sheets>
  <externalReferences>
    <externalReference r:id="rId13"/>
  </externalReferences>
  <definedNames>
    <definedName name="_xlnm._FilterDatabase" localSheetId="9" hidden="1">Статуси!$A$1:$A$76</definedName>
    <definedName name="Status_RM">[1]Статуси!$A$23:$A$26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5" i="28" l="1"/>
  <c r="L145" i="28"/>
  <c r="L146" i="28"/>
  <c r="L34" i="28"/>
  <c r="L37" i="28"/>
  <c r="C196" i="28" l="1"/>
  <c r="C186" i="28"/>
  <c r="C176" i="28"/>
  <c r="C166" i="28"/>
  <c r="C156" i="28"/>
  <c r="C144" i="28"/>
  <c r="C137" i="28"/>
  <c r="C128" i="28"/>
  <c r="C118" i="28"/>
  <c r="C108" i="28"/>
  <c r="C96" i="28"/>
  <c r="C91" i="28"/>
  <c r="C81" i="28"/>
  <c r="C71" i="28"/>
  <c r="E6" i="28"/>
  <c r="L204" i="28"/>
  <c r="L203" i="28"/>
  <c r="L202" i="28"/>
  <c r="L201" i="28"/>
  <c r="L200" i="28"/>
  <c r="L199" i="28"/>
  <c r="L198" i="28"/>
  <c r="L197" i="28"/>
  <c r="L194" i="28"/>
  <c r="L193" i="28"/>
  <c r="L192" i="28"/>
  <c r="L191" i="28"/>
  <c r="L190" i="28"/>
  <c r="L189" i="28"/>
  <c r="L188" i="28"/>
  <c r="L187" i="28"/>
  <c r="L184" i="28"/>
  <c r="L183" i="28"/>
  <c r="L182" i="28"/>
  <c r="L181" i="28"/>
  <c r="L180" i="28"/>
  <c r="L179" i="28"/>
  <c r="L178" i="28"/>
  <c r="L177" i="28"/>
  <c r="L174" i="28"/>
  <c r="L173" i="28"/>
  <c r="L172" i="28"/>
  <c r="L171" i="28"/>
  <c r="L170" i="28"/>
  <c r="L169" i="28"/>
  <c r="L168" i="28"/>
  <c r="L167" i="28"/>
  <c r="L164" i="28"/>
  <c r="L163" i="28"/>
  <c r="L162" i="28"/>
  <c r="L161" i="28"/>
  <c r="L160" i="28"/>
  <c r="L159" i="28"/>
  <c r="L158" i="28"/>
  <c r="L157" i="28"/>
  <c r="L152" i="28"/>
  <c r="L151" i="28"/>
  <c r="L150" i="28"/>
  <c r="L149" i="28"/>
  <c r="L148" i="28"/>
  <c r="L147" i="28"/>
  <c r="L142" i="28"/>
  <c r="L141" i="28"/>
  <c r="L140" i="28"/>
  <c r="L139" i="28"/>
  <c r="L138" i="28"/>
  <c r="L135" i="28"/>
  <c r="L134" i="28"/>
  <c r="L133" i="28"/>
  <c r="L132" i="28"/>
  <c r="L131" i="28"/>
  <c r="L130" i="28"/>
  <c r="L129" i="28"/>
  <c r="L126" i="28"/>
  <c r="L125" i="28"/>
  <c r="L124" i="28"/>
  <c r="L123" i="28"/>
  <c r="L122" i="28"/>
  <c r="L121" i="28"/>
  <c r="L120" i="28"/>
  <c r="L119" i="28"/>
  <c r="L116" i="28"/>
  <c r="L115" i="28"/>
  <c r="L114" i="28"/>
  <c r="L113" i="28"/>
  <c r="L112" i="28"/>
  <c r="L111" i="28"/>
  <c r="L110" i="28"/>
  <c r="L109" i="28"/>
  <c r="L104" i="28"/>
  <c r="L103" i="28"/>
  <c r="L102" i="28"/>
  <c r="L101" i="28"/>
  <c r="L100" i="28"/>
  <c r="L99" i="28"/>
  <c r="L98" i="28"/>
  <c r="L97" i="28"/>
  <c r="L94" i="28"/>
  <c r="L93" i="28"/>
  <c r="L92" i="28"/>
  <c r="L89" i="28"/>
  <c r="L88" i="28"/>
  <c r="L87" i="28"/>
  <c r="L86" i="28"/>
  <c r="L85" i="28"/>
  <c r="L84" i="28"/>
  <c r="L83" i="28"/>
  <c r="L82" i="28"/>
  <c r="L79" i="28"/>
  <c r="L78" i="28"/>
  <c r="L77" i="28"/>
  <c r="L76" i="28"/>
  <c r="L75" i="28"/>
  <c r="L74" i="28"/>
  <c r="L73" i="28"/>
  <c r="L72" i="28"/>
  <c r="L69" i="28"/>
  <c r="L68" i="28"/>
  <c r="L67" i="28"/>
  <c r="L66" i="28"/>
  <c r="L65" i="28"/>
  <c r="L64" i="28"/>
  <c r="L63" i="28"/>
  <c r="L62" i="28"/>
  <c r="L57" i="28"/>
  <c r="L56" i="28"/>
  <c r="L55" i="28"/>
  <c r="L54" i="28"/>
  <c r="L53" i="28"/>
  <c r="L52" i="28"/>
  <c r="L51" i="28"/>
  <c r="L50" i="28"/>
  <c r="L47" i="28"/>
  <c r="L46" i="28"/>
  <c r="L45" i="28"/>
  <c r="L44" i="28"/>
  <c r="L43" i="28"/>
  <c r="L42" i="28"/>
  <c r="L41" i="28"/>
  <c r="L40" i="28"/>
  <c r="L36" i="28"/>
  <c r="L35" i="28"/>
  <c r="L33" i="28"/>
  <c r="L32" i="28"/>
  <c r="L31" i="28"/>
  <c r="L28" i="28"/>
  <c r="L27" i="28"/>
  <c r="L26" i="28"/>
  <c r="L25" i="28"/>
  <c r="L24" i="28"/>
  <c r="L21" i="28"/>
  <c r="L20" i="28"/>
  <c r="L19" i="28"/>
  <c r="L18" i="28"/>
  <c r="L17" i="28"/>
  <c r="L16" i="28"/>
  <c r="L15" i="28"/>
  <c r="L14" i="28"/>
  <c r="N7" i="28"/>
  <c r="K7" i="28" l="1"/>
  <c r="P92" i="21"/>
  <c r="Q92" i="21" s="1"/>
  <c r="P93" i="21"/>
  <c r="P94" i="21"/>
  <c r="P95" i="21"/>
  <c r="Q95" i="21" s="1"/>
  <c r="P96" i="21"/>
  <c r="P97" i="21"/>
  <c r="Q97" i="21" s="1"/>
  <c r="P98" i="21"/>
  <c r="P99" i="21"/>
  <c r="Q98" i="21" s="1"/>
  <c r="P100" i="21"/>
  <c r="P101" i="21"/>
  <c r="P102" i="21"/>
  <c r="Q102" i="21" s="1"/>
  <c r="P91" i="21"/>
  <c r="Q91" i="21" s="1"/>
  <c r="R91" i="21" s="1"/>
  <c r="R95" i="21" l="1"/>
  <c r="R97" i="21"/>
  <c r="R99" i="21" s="1"/>
  <c r="R101" i="21" s="1"/>
  <c r="R92" i="21"/>
  <c r="T48" i="21"/>
  <c r="P48" i="21"/>
  <c r="L48" i="21"/>
  <c r="R98" i="21" l="1"/>
  <c r="R102" i="21" s="1"/>
  <c r="T154" i="23"/>
  <c r="P154" i="23"/>
  <c r="L154" i="23"/>
  <c r="L151" i="23"/>
  <c r="P151" i="23"/>
  <c r="T151" i="23"/>
  <c r="P68" i="23"/>
  <c r="P69" i="23"/>
  <c r="L68" i="23"/>
  <c r="L69" i="23"/>
  <c r="T60" i="23"/>
  <c r="T61" i="23"/>
  <c r="P60" i="23"/>
  <c r="P61" i="23"/>
  <c r="L60" i="23"/>
  <c r="L61" i="23"/>
  <c r="R100" i="21" l="1"/>
  <c r="T98" i="21"/>
  <c r="T99" i="21"/>
  <c r="T100" i="21"/>
  <c r="L98" i="21"/>
  <c r="L99" i="21"/>
  <c r="L100" i="21"/>
  <c r="T95" i="21"/>
  <c r="L95" i="21"/>
  <c r="D13" i="10" l="1"/>
  <c r="D16" i="10"/>
  <c r="L78" i="21" l="1"/>
  <c r="P78" i="21"/>
  <c r="T78" i="21"/>
  <c r="P43" i="7" l="1"/>
  <c r="P44" i="7"/>
  <c r="P45" i="7"/>
  <c r="Q45" i="7" s="1"/>
  <c r="P46" i="7"/>
  <c r="P47" i="7"/>
  <c r="Q47" i="7" s="1"/>
  <c r="P48" i="7"/>
  <c r="P49" i="7"/>
  <c r="Q49" i="7" s="1"/>
  <c r="P50" i="7"/>
  <c r="P51" i="7"/>
  <c r="Q51" i="7" s="1"/>
  <c r="P52" i="7"/>
  <c r="P26" i="7"/>
  <c r="Q43" i="7" l="1"/>
  <c r="R43" i="7" s="1"/>
  <c r="R45" i="7" s="1"/>
  <c r="R47" i="7" s="1"/>
  <c r="R49" i="7" s="1"/>
  <c r="P20" i="7"/>
  <c r="P21" i="7"/>
  <c r="P22" i="7"/>
  <c r="P23" i="7"/>
  <c r="P24" i="7"/>
  <c r="P25" i="7"/>
  <c r="P19" i="7"/>
  <c r="D76" i="10"/>
  <c r="D73" i="10"/>
  <c r="D70" i="10"/>
  <c r="D67" i="10"/>
  <c r="D64" i="10"/>
  <c r="C75" i="10"/>
  <c r="C72" i="10"/>
  <c r="C69" i="10"/>
  <c r="C66" i="10"/>
  <c r="C63" i="10"/>
  <c r="D59" i="10"/>
  <c r="D56" i="10"/>
  <c r="D53" i="10"/>
  <c r="D50" i="10"/>
  <c r="D47" i="10"/>
  <c r="C58" i="10"/>
  <c r="C55" i="10"/>
  <c r="C52" i="10"/>
  <c r="C49" i="10"/>
  <c r="C46" i="10"/>
  <c r="Q19" i="7" l="1"/>
  <c r="R51" i="7"/>
  <c r="Q21" i="7"/>
  <c r="D42" i="10"/>
  <c r="D39" i="10"/>
  <c r="D36" i="10"/>
  <c r="D33" i="10"/>
  <c r="D30" i="10"/>
  <c r="C41" i="10"/>
  <c r="C38" i="10"/>
  <c r="C35" i="10"/>
  <c r="C32" i="10"/>
  <c r="P18" i="7"/>
  <c r="Q18" i="7" s="1"/>
  <c r="R18" i="7" s="1"/>
  <c r="P27" i="7"/>
  <c r="Q23" i="7" s="1"/>
  <c r="P28" i="7"/>
  <c r="P29" i="7"/>
  <c r="P30" i="7"/>
  <c r="P31" i="7"/>
  <c r="P32" i="7"/>
  <c r="P33" i="7"/>
  <c r="P34" i="7"/>
  <c r="P35" i="7"/>
  <c r="P36" i="7"/>
  <c r="P37" i="7"/>
  <c r="P38" i="7"/>
  <c r="P39" i="7"/>
  <c r="P40" i="7"/>
  <c r="R19" i="7" l="1"/>
  <c r="Q28" i="7"/>
  <c r="Q36" i="7"/>
  <c r="R21" i="7" l="1"/>
  <c r="R23" i="7" s="1"/>
  <c r="R28" i="7" l="1"/>
  <c r="R36" i="7" s="1"/>
  <c r="P84" i="23"/>
  <c r="L84" i="23"/>
  <c r="T101" i="22"/>
  <c r="P101" i="22"/>
  <c r="L101" i="22"/>
  <c r="T84" i="23" l="1"/>
  <c r="P59" i="7" l="1"/>
  <c r="P124" i="7"/>
  <c r="P125" i="7"/>
  <c r="P159" i="7"/>
  <c r="P160" i="7"/>
  <c r="P161" i="7"/>
  <c r="P162" i="7"/>
  <c r="L159" i="7"/>
  <c r="L160" i="7"/>
  <c r="L161" i="7"/>
  <c r="L162" i="7"/>
  <c r="L124" i="7"/>
  <c r="L125" i="7"/>
  <c r="L59" i="7"/>
  <c r="L26" i="7"/>
  <c r="L136" i="23"/>
  <c r="L137" i="23"/>
  <c r="L138" i="23"/>
  <c r="L77" i="23"/>
  <c r="L78" i="23"/>
  <c r="L79" i="23"/>
  <c r="L80" i="23"/>
  <c r="L81" i="23"/>
  <c r="L82" i="23"/>
  <c r="L83" i="23"/>
  <c r="L85" i="23"/>
  <c r="L86" i="23"/>
  <c r="L87" i="23"/>
  <c r="L88" i="23"/>
  <c r="L89" i="23"/>
  <c r="L90" i="23"/>
  <c r="L91" i="23"/>
  <c r="L92" i="23"/>
  <c r="L93" i="23"/>
  <c r="L94" i="23"/>
  <c r="L95" i="23"/>
  <c r="L96" i="23"/>
  <c r="L97" i="23"/>
  <c r="L98" i="23"/>
  <c r="L99" i="23"/>
  <c r="L100" i="23"/>
  <c r="L101" i="23"/>
  <c r="L102" i="23"/>
  <c r="P77" i="23"/>
  <c r="P78" i="23"/>
  <c r="P79" i="23"/>
  <c r="P80" i="23"/>
  <c r="P81" i="23"/>
  <c r="P82" i="23"/>
  <c r="P83" i="23"/>
  <c r="P85" i="23"/>
  <c r="P86" i="23"/>
  <c r="P87" i="23"/>
  <c r="P88" i="23"/>
  <c r="P89" i="23"/>
  <c r="P90" i="23"/>
  <c r="P97" i="23"/>
  <c r="P98" i="23"/>
  <c r="P99" i="23"/>
  <c r="P100" i="23"/>
  <c r="P101" i="23"/>
  <c r="P136" i="23"/>
  <c r="P137" i="23"/>
  <c r="P138" i="23"/>
  <c r="L105" i="23"/>
  <c r="M105" i="23" s="1"/>
  <c r="N105" i="23" s="1"/>
  <c r="P105" i="23"/>
  <c r="Q105" i="23" s="1"/>
  <c r="R105" i="23" s="1"/>
  <c r="T105" i="23"/>
  <c r="U105" i="23" s="1"/>
  <c r="V105" i="23" s="1"/>
  <c r="L106" i="23"/>
  <c r="P106" i="23"/>
  <c r="T106" i="23"/>
  <c r="L107" i="23"/>
  <c r="P107" i="23"/>
  <c r="T107" i="23"/>
  <c r="L108" i="23"/>
  <c r="P108" i="23"/>
  <c r="T108" i="23"/>
  <c r="L109" i="23"/>
  <c r="P109" i="23"/>
  <c r="T109" i="23"/>
  <c r="L110" i="23"/>
  <c r="P110" i="23"/>
  <c r="T110" i="23"/>
  <c r="L111" i="23"/>
  <c r="P111" i="23"/>
  <c r="T111" i="23"/>
  <c r="L112" i="23"/>
  <c r="P112" i="23"/>
  <c r="T112" i="23"/>
  <c r="L113" i="23"/>
  <c r="P113" i="23"/>
  <c r="T113" i="23"/>
  <c r="L114" i="23"/>
  <c r="P114" i="23"/>
  <c r="T114" i="23"/>
  <c r="L115" i="23"/>
  <c r="P115" i="23"/>
  <c r="T115" i="23"/>
  <c r="L116" i="23"/>
  <c r="P116" i="23"/>
  <c r="T116" i="23"/>
  <c r="L117" i="23"/>
  <c r="P117" i="23"/>
  <c r="T117" i="23"/>
  <c r="L118" i="23"/>
  <c r="P118" i="23"/>
  <c r="T118" i="23"/>
  <c r="L119" i="23"/>
  <c r="P119" i="23"/>
  <c r="T119" i="23"/>
  <c r="L120" i="23"/>
  <c r="P120" i="23"/>
  <c r="T120" i="23"/>
  <c r="L121" i="23"/>
  <c r="P121" i="23"/>
  <c r="T121" i="23"/>
  <c r="L122" i="23"/>
  <c r="P122" i="23"/>
  <c r="T122" i="23"/>
  <c r="L123" i="23"/>
  <c r="P123" i="23"/>
  <c r="T123" i="23"/>
  <c r="L124" i="23"/>
  <c r="P124" i="23"/>
  <c r="T124" i="23"/>
  <c r="L125" i="23"/>
  <c r="P125" i="23"/>
  <c r="T125" i="23"/>
  <c r="L126" i="23"/>
  <c r="P126" i="23"/>
  <c r="T126" i="23"/>
  <c r="L127" i="23"/>
  <c r="P127" i="23"/>
  <c r="T127" i="23"/>
  <c r="L128" i="23"/>
  <c r="P128" i="23"/>
  <c r="T128" i="23"/>
  <c r="L129" i="23"/>
  <c r="P129" i="23"/>
  <c r="T129" i="23"/>
  <c r="L130" i="23"/>
  <c r="P130" i="23"/>
  <c r="T130" i="23"/>
  <c r="L131" i="23"/>
  <c r="P131" i="23"/>
  <c r="T131" i="23"/>
  <c r="L132" i="23"/>
  <c r="P132" i="23"/>
  <c r="T132" i="23"/>
  <c r="L133" i="23"/>
  <c r="P133" i="23"/>
  <c r="T133" i="23"/>
  <c r="L134" i="23"/>
  <c r="P134" i="23"/>
  <c r="T134" i="23"/>
  <c r="L135" i="23"/>
  <c r="P135" i="23"/>
  <c r="T135" i="23"/>
  <c r="T136" i="23"/>
  <c r="T137" i="23"/>
  <c r="T138" i="23"/>
  <c r="L141" i="23"/>
  <c r="M141" i="23" s="1"/>
  <c r="N141" i="23" s="1"/>
  <c r="P141" i="23"/>
  <c r="Q141" i="23" s="1"/>
  <c r="R141" i="23" s="1"/>
  <c r="T141" i="23"/>
  <c r="U141" i="23" s="1"/>
  <c r="V141" i="23" s="1"/>
  <c r="L142" i="23"/>
  <c r="P142" i="23"/>
  <c r="T142" i="23"/>
  <c r="L143" i="23"/>
  <c r="P143" i="23"/>
  <c r="T143" i="23"/>
  <c r="L144" i="23"/>
  <c r="P144" i="23"/>
  <c r="T144" i="23"/>
  <c r="L145" i="23"/>
  <c r="P145" i="23"/>
  <c r="T145" i="23"/>
  <c r="L146" i="23"/>
  <c r="P146" i="23"/>
  <c r="T146" i="23"/>
  <c r="L147" i="23"/>
  <c r="P147" i="23"/>
  <c r="T147" i="23"/>
  <c r="T95" i="23"/>
  <c r="T96" i="23"/>
  <c r="T97" i="23"/>
  <c r="T98" i="23"/>
  <c r="T99" i="23"/>
  <c r="T100" i="23"/>
  <c r="T101" i="23"/>
  <c r="T102" i="23"/>
  <c r="T77" i="23"/>
  <c r="T78" i="23"/>
  <c r="T79" i="23"/>
  <c r="T80" i="23"/>
  <c r="T81" i="23"/>
  <c r="T82" i="23"/>
  <c r="T83" i="23"/>
  <c r="T85" i="23"/>
  <c r="T86" i="23"/>
  <c r="T87" i="23"/>
  <c r="T88" i="23"/>
  <c r="T89" i="23"/>
  <c r="T90" i="23"/>
  <c r="T91" i="23"/>
  <c r="L18" i="21"/>
  <c r="P18" i="21"/>
  <c r="Q18" i="21" s="1"/>
  <c r="R18" i="21" s="1"/>
  <c r="L19" i="21"/>
  <c r="L20" i="21"/>
  <c r="P20" i="21"/>
  <c r="L21" i="21"/>
  <c r="P21" i="21"/>
  <c r="L22" i="21"/>
  <c r="L23" i="21"/>
  <c r="P23" i="21"/>
  <c r="L24" i="21"/>
  <c r="P24" i="21"/>
  <c r="L25" i="21"/>
  <c r="L26" i="21"/>
  <c r="P26" i="21"/>
  <c r="L27" i="21"/>
  <c r="P27" i="21"/>
  <c r="L28" i="21"/>
  <c r="P28" i="21"/>
  <c r="L29" i="21"/>
  <c r="L30" i="21"/>
  <c r="P30" i="21"/>
  <c r="L31" i="21"/>
  <c r="P31" i="21"/>
  <c r="L32" i="21"/>
  <c r="P32" i="21"/>
  <c r="L33" i="21"/>
  <c r="P33" i="21"/>
  <c r="L34" i="21"/>
  <c r="P34" i="21"/>
  <c r="L35" i="21"/>
  <c r="L36" i="21"/>
  <c r="P36" i="21"/>
  <c r="L37" i="21"/>
  <c r="P37" i="21"/>
  <c r="L38" i="21"/>
  <c r="P38" i="21"/>
  <c r="L39" i="21"/>
  <c r="P39" i="21"/>
  <c r="L40" i="21"/>
  <c r="P40" i="21"/>
  <c r="L41" i="21"/>
  <c r="P41" i="21"/>
  <c r="L42" i="21"/>
  <c r="P42" i="21"/>
  <c r="L43" i="21"/>
  <c r="P43" i="21"/>
  <c r="L44" i="21"/>
  <c r="P44" i="21"/>
  <c r="T159" i="7"/>
  <c r="T160" i="7"/>
  <c r="T161" i="7"/>
  <c r="T162" i="7"/>
  <c r="T123" i="7"/>
  <c r="T124" i="7"/>
  <c r="T125" i="7"/>
  <c r="T59" i="7"/>
  <c r="T26" i="7"/>
  <c r="U115" i="23" l="1"/>
  <c r="M106" i="23"/>
  <c r="U144" i="23"/>
  <c r="Q144" i="23"/>
  <c r="U142" i="23"/>
  <c r="V142" i="23" s="1"/>
  <c r="Q129" i="23"/>
  <c r="M22" i="21"/>
  <c r="N22" i="21" s="1"/>
  <c r="M29" i="21"/>
  <c r="N29" i="21" s="1"/>
  <c r="M35" i="21"/>
  <c r="N35" i="21" s="1"/>
  <c r="M19" i="21"/>
  <c r="N19" i="21" s="1"/>
  <c r="M25" i="21"/>
  <c r="N25" i="21" s="1"/>
  <c r="M18" i="21"/>
  <c r="N18" i="21" s="1"/>
  <c r="M110" i="23"/>
  <c r="M115" i="23"/>
  <c r="M144" i="23"/>
  <c r="Q142" i="23"/>
  <c r="R142" i="23" s="1"/>
  <c r="M142" i="23"/>
  <c r="N142" i="23" s="1"/>
  <c r="U129" i="23"/>
  <c r="M120" i="23"/>
  <c r="Q115" i="23"/>
  <c r="U106" i="23"/>
  <c r="V106" i="23" s="1"/>
  <c r="U120" i="23"/>
  <c r="Q110" i="23"/>
  <c r="M129" i="23"/>
  <c r="Q120" i="23"/>
  <c r="U110" i="23"/>
  <c r="Q106" i="23"/>
  <c r="R106" i="23" s="1"/>
  <c r="R110" i="23" s="1"/>
  <c r="P19" i="21"/>
  <c r="Q19" i="21" s="1"/>
  <c r="R19" i="21" s="1"/>
  <c r="N106" i="23"/>
  <c r="N110" i="23" s="1"/>
  <c r="N144" i="23" l="1"/>
  <c r="V144" i="23"/>
  <c r="R144" i="23"/>
  <c r="V110" i="23"/>
  <c r="V115" i="23" s="1"/>
  <c r="V120" i="23" s="1"/>
  <c r="V129" i="23" s="1"/>
  <c r="N115" i="23"/>
  <c r="N120" i="23" s="1"/>
  <c r="R115" i="23"/>
  <c r="L91" i="7"/>
  <c r="M91" i="7" s="1"/>
  <c r="N91" i="7" s="1"/>
  <c r="P91" i="7"/>
  <c r="Q91" i="7" s="1"/>
  <c r="R91" i="7" s="1"/>
  <c r="T91" i="7"/>
  <c r="U91" i="7" s="1"/>
  <c r="L54" i="7"/>
  <c r="P54" i="7"/>
  <c r="T54" i="7"/>
  <c r="L52" i="7"/>
  <c r="T52" i="7"/>
  <c r="L50" i="7"/>
  <c r="T50" i="7"/>
  <c r="L48" i="7"/>
  <c r="T48" i="7"/>
  <c r="L46" i="7"/>
  <c r="T46" i="7"/>
  <c r="P22" i="21" l="1"/>
  <c r="Q22" i="21" s="1"/>
  <c r="R22" i="21" s="1"/>
  <c r="P25" i="21"/>
  <c r="Q25" i="21" s="1"/>
  <c r="N129" i="23"/>
  <c r="R120" i="23"/>
  <c r="R129" i="23" s="1"/>
  <c r="T20" i="7"/>
  <c r="R25" i="21" l="1"/>
  <c r="C30" i="27"/>
  <c r="J44" i="7" s="1"/>
  <c r="P29" i="21" l="1"/>
  <c r="Q29" i="21" s="1"/>
  <c r="R29" i="21" s="1"/>
  <c r="P35" i="21"/>
  <c r="Q35" i="21" s="1"/>
  <c r="P164" i="23"/>
  <c r="P165" i="23"/>
  <c r="P166" i="23"/>
  <c r="P167" i="23"/>
  <c r="P168" i="23"/>
  <c r="P169" i="23"/>
  <c r="P170" i="23"/>
  <c r="P171" i="23"/>
  <c r="P172" i="23"/>
  <c r="P173" i="23"/>
  <c r="P174" i="23"/>
  <c r="P175" i="23"/>
  <c r="P176" i="23"/>
  <c r="P177" i="23"/>
  <c r="P178" i="23"/>
  <c r="P179" i="23"/>
  <c r="P180" i="23"/>
  <c r="P181" i="23"/>
  <c r="P182" i="23"/>
  <c r="P183" i="23"/>
  <c r="P184" i="23"/>
  <c r="P185" i="23"/>
  <c r="P186" i="23"/>
  <c r="P187" i="23"/>
  <c r="P188" i="23"/>
  <c r="P189" i="23"/>
  <c r="P190" i="23"/>
  <c r="P191" i="23"/>
  <c r="P192" i="23"/>
  <c r="P193" i="23"/>
  <c r="P163" i="23"/>
  <c r="Q163" i="23" s="1"/>
  <c r="R163" i="23" s="1"/>
  <c r="P148" i="23"/>
  <c r="P149" i="23"/>
  <c r="P150" i="23"/>
  <c r="P152" i="23"/>
  <c r="P153" i="23"/>
  <c r="P155" i="23"/>
  <c r="P156" i="23"/>
  <c r="P157" i="23"/>
  <c r="P158" i="23"/>
  <c r="P159" i="23"/>
  <c r="P160" i="23"/>
  <c r="T59" i="23"/>
  <c r="T62" i="23"/>
  <c r="T63" i="23"/>
  <c r="T64" i="23"/>
  <c r="T65" i="23"/>
  <c r="T66" i="23"/>
  <c r="T67" i="23"/>
  <c r="T70" i="23"/>
  <c r="T71" i="23"/>
  <c r="T72" i="23"/>
  <c r="T73" i="23"/>
  <c r="T74" i="23"/>
  <c r="T75" i="23"/>
  <c r="T76" i="23"/>
  <c r="U76" i="23" s="1"/>
  <c r="T92" i="23"/>
  <c r="T93" i="23"/>
  <c r="T94" i="23"/>
  <c r="P91" i="23"/>
  <c r="P59" i="23"/>
  <c r="P62" i="23"/>
  <c r="P63" i="23"/>
  <c r="P64" i="23"/>
  <c r="P65" i="23"/>
  <c r="P66" i="23"/>
  <c r="P67" i="23"/>
  <c r="P70" i="23"/>
  <c r="P71" i="23"/>
  <c r="P72" i="23"/>
  <c r="P73" i="23"/>
  <c r="P74" i="23"/>
  <c r="P75" i="23"/>
  <c r="P76" i="23"/>
  <c r="P92" i="23"/>
  <c r="P93" i="23"/>
  <c r="P94" i="23"/>
  <c r="P95" i="23"/>
  <c r="P96" i="23"/>
  <c r="P102" i="23"/>
  <c r="P58" i="23"/>
  <c r="Q58" i="23" s="1"/>
  <c r="R58" i="23" s="1"/>
  <c r="P18" i="23"/>
  <c r="Q18" i="23" s="1"/>
  <c r="R18" i="23" s="1"/>
  <c r="P19" i="23"/>
  <c r="P20" i="23"/>
  <c r="P21" i="23"/>
  <c r="P22" i="23"/>
  <c r="P23" i="23"/>
  <c r="P24" i="23"/>
  <c r="P25" i="23"/>
  <c r="P26" i="23"/>
  <c r="P27" i="23"/>
  <c r="P28" i="23"/>
  <c r="P29" i="23"/>
  <c r="P30" i="23"/>
  <c r="P31" i="23"/>
  <c r="P32" i="23"/>
  <c r="P33" i="23"/>
  <c r="P34" i="23"/>
  <c r="P35" i="23"/>
  <c r="P36" i="23"/>
  <c r="P37" i="23"/>
  <c r="P38" i="23"/>
  <c r="P39" i="23"/>
  <c r="P40" i="23"/>
  <c r="P41" i="23"/>
  <c r="P42" i="23"/>
  <c r="P43" i="23"/>
  <c r="P44" i="23"/>
  <c r="P45" i="23"/>
  <c r="P46" i="23"/>
  <c r="P47" i="23"/>
  <c r="P48" i="23"/>
  <c r="P49" i="23"/>
  <c r="P50" i="23"/>
  <c r="P51" i="23"/>
  <c r="P52" i="23"/>
  <c r="P53" i="23"/>
  <c r="P54" i="23"/>
  <c r="P55" i="23"/>
  <c r="T47" i="23"/>
  <c r="T19" i="23"/>
  <c r="T20" i="23"/>
  <c r="T21" i="23"/>
  <c r="T22" i="23"/>
  <c r="T23" i="23"/>
  <c r="T24" i="23"/>
  <c r="T25" i="23"/>
  <c r="T26" i="23"/>
  <c r="T27" i="23"/>
  <c r="T28" i="23"/>
  <c r="T29" i="23"/>
  <c r="T30" i="23"/>
  <c r="T31" i="23"/>
  <c r="T32" i="23"/>
  <c r="T33" i="23"/>
  <c r="T34" i="23"/>
  <c r="T35" i="23"/>
  <c r="T36" i="23"/>
  <c r="T37" i="23"/>
  <c r="T38" i="23"/>
  <c r="T39" i="23"/>
  <c r="T40" i="23"/>
  <c r="T41" i="23"/>
  <c r="T42" i="23"/>
  <c r="T43" i="23"/>
  <c r="T44" i="23"/>
  <c r="T45" i="23"/>
  <c r="T46" i="23"/>
  <c r="T48" i="23"/>
  <c r="T49" i="23"/>
  <c r="T50" i="23"/>
  <c r="T51" i="23"/>
  <c r="T52" i="23"/>
  <c r="T53" i="23"/>
  <c r="T54" i="23"/>
  <c r="T55" i="23"/>
  <c r="L98" i="22"/>
  <c r="M98" i="22" s="1"/>
  <c r="L99" i="22"/>
  <c r="L100" i="22"/>
  <c r="L102" i="22"/>
  <c r="L103" i="22"/>
  <c r="L104" i="22"/>
  <c r="L105" i="22"/>
  <c r="L106" i="22"/>
  <c r="L107" i="22"/>
  <c r="L108" i="22"/>
  <c r="L109" i="22"/>
  <c r="L110" i="22"/>
  <c r="L111" i="22"/>
  <c r="L112" i="22"/>
  <c r="L113" i="22"/>
  <c r="L114" i="22"/>
  <c r="L115" i="22"/>
  <c r="L116" i="22"/>
  <c r="L117" i="22"/>
  <c r="L118" i="22"/>
  <c r="L97" i="22"/>
  <c r="M97" i="22" s="1"/>
  <c r="N97" i="22" s="1"/>
  <c r="L94" i="22"/>
  <c r="T117" i="22"/>
  <c r="T111" i="22"/>
  <c r="T105" i="22"/>
  <c r="T77" i="22"/>
  <c r="T65" i="22"/>
  <c r="P98" i="22"/>
  <c r="Q98" i="22" s="1"/>
  <c r="P99" i="22"/>
  <c r="P100" i="22"/>
  <c r="P102" i="22"/>
  <c r="P103" i="22"/>
  <c r="P104" i="22"/>
  <c r="P105" i="22"/>
  <c r="P106" i="22"/>
  <c r="P107" i="22"/>
  <c r="P108" i="22"/>
  <c r="P109" i="22"/>
  <c r="P110" i="22"/>
  <c r="P111" i="22"/>
  <c r="P112" i="22"/>
  <c r="P113" i="22"/>
  <c r="P114" i="22"/>
  <c r="P115" i="22"/>
  <c r="P116" i="22"/>
  <c r="P117" i="22"/>
  <c r="P118" i="22"/>
  <c r="P97" i="22"/>
  <c r="Q97" i="22" s="1"/>
  <c r="R97" i="22" s="1"/>
  <c r="P59" i="22"/>
  <c r="P60" i="22"/>
  <c r="P61" i="22"/>
  <c r="P62" i="22"/>
  <c r="P63" i="22"/>
  <c r="P64" i="22"/>
  <c r="P65" i="22"/>
  <c r="P66" i="22"/>
  <c r="P67" i="22"/>
  <c r="P68" i="22"/>
  <c r="P69" i="22"/>
  <c r="P70" i="22"/>
  <c r="P71" i="22"/>
  <c r="P72" i="22"/>
  <c r="P73" i="22"/>
  <c r="P74" i="22"/>
  <c r="P75" i="22"/>
  <c r="P76" i="22"/>
  <c r="P77" i="22"/>
  <c r="P78" i="22"/>
  <c r="P79" i="22"/>
  <c r="P80" i="22"/>
  <c r="P81" i="22"/>
  <c r="P82" i="22"/>
  <c r="P58" i="22"/>
  <c r="Q58" i="22" s="1"/>
  <c r="R58" i="22" s="1"/>
  <c r="P50" i="22"/>
  <c r="P51" i="22"/>
  <c r="Q51" i="22" s="1"/>
  <c r="P52" i="22"/>
  <c r="P53" i="22"/>
  <c r="P54" i="22"/>
  <c r="P55" i="22"/>
  <c r="P49" i="22"/>
  <c r="P19" i="22"/>
  <c r="P20" i="22"/>
  <c r="P21" i="22"/>
  <c r="P22" i="22"/>
  <c r="P23" i="22"/>
  <c r="P24" i="22"/>
  <c r="P25" i="22"/>
  <c r="P26" i="22"/>
  <c r="P27" i="22"/>
  <c r="P28" i="22"/>
  <c r="P29" i="22"/>
  <c r="P30" i="22"/>
  <c r="P31" i="22"/>
  <c r="P32" i="22"/>
  <c r="P33" i="22"/>
  <c r="P34" i="22"/>
  <c r="P35" i="22"/>
  <c r="P36" i="22"/>
  <c r="P37" i="22"/>
  <c r="P38" i="22"/>
  <c r="P39" i="22"/>
  <c r="P40" i="22"/>
  <c r="P41" i="22"/>
  <c r="P42" i="22"/>
  <c r="P43" i="22"/>
  <c r="P44" i="22"/>
  <c r="P45" i="22"/>
  <c r="P46" i="22"/>
  <c r="P18" i="22"/>
  <c r="Q18" i="22" s="1"/>
  <c r="R18" i="22" s="1"/>
  <c r="L92" i="21"/>
  <c r="L93" i="21"/>
  <c r="L94" i="21"/>
  <c r="L96" i="21"/>
  <c r="M95" i="21" s="1"/>
  <c r="L97" i="21"/>
  <c r="M97" i="21" s="1"/>
  <c r="L101" i="21"/>
  <c r="M98" i="21" s="1"/>
  <c r="L102" i="21"/>
  <c r="M102" i="21" s="1"/>
  <c r="L91" i="21"/>
  <c r="M91" i="21" s="1"/>
  <c r="N91" i="21" s="1"/>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28"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58"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57" i="7"/>
  <c r="Q57" i="7" s="1"/>
  <c r="R57" i="7" s="1"/>
  <c r="P53" i="7"/>
  <c r="Q53" i="7" s="1"/>
  <c r="R53" i="7" s="1"/>
  <c r="L82" i="7"/>
  <c r="L68" i="7"/>
  <c r="L164" i="23"/>
  <c r="L165" i="23"/>
  <c r="L166" i="23"/>
  <c r="L167" i="23"/>
  <c r="L168" i="23"/>
  <c r="L169" i="23"/>
  <c r="L170" i="23"/>
  <c r="L171" i="23"/>
  <c r="L172" i="23"/>
  <c r="L173" i="23"/>
  <c r="L174" i="23"/>
  <c r="L175" i="23"/>
  <c r="L176" i="23"/>
  <c r="L177" i="23"/>
  <c r="L178" i="23"/>
  <c r="L179" i="23"/>
  <c r="L180" i="23"/>
  <c r="L181" i="23"/>
  <c r="L182" i="23"/>
  <c r="L183" i="23"/>
  <c r="L184" i="23"/>
  <c r="L185" i="23"/>
  <c r="L186" i="23"/>
  <c r="L187" i="23"/>
  <c r="L188" i="23"/>
  <c r="L189" i="23"/>
  <c r="L190" i="23"/>
  <c r="L191" i="23"/>
  <c r="L192" i="23"/>
  <c r="L193" i="23"/>
  <c r="L163" i="23"/>
  <c r="M163" i="23" s="1"/>
  <c r="N163" i="23" s="1"/>
  <c r="L148" i="23"/>
  <c r="L149" i="23"/>
  <c r="L150" i="23"/>
  <c r="L152" i="23"/>
  <c r="L153" i="23"/>
  <c r="L155" i="23"/>
  <c r="L156" i="23"/>
  <c r="L157" i="23"/>
  <c r="L158" i="23"/>
  <c r="L159" i="23"/>
  <c r="L160" i="23"/>
  <c r="L59" i="23"/>
  <c r="L62" i="23"/>
  <c r="L63" i="23"/>
  <c r="L64" i="23"/>
  <c r="L65" i="23"/>
  <c r="L66" i="23"/>
  <c r="L67" i="23"/>
  <c r="L70" i="23"/>
  <c r="L71" i="23"/>
  <c r="L72" i="23"/>
  <c r="L73" i="23"/>
  <c r="L74" i="23"/>
  <c r="L75" i="23"/>
  <c r="L76" i="23"/>
  <c r="L58" i="23"/>
  <c r="M58" i="23" s="1"/>
  <c r="N58" i="23" s="1"/>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18" i="23"/>
  <c r="M18" i="23" s="1"/>
  <c r="N18" i="23" s="1"/>
  <c r="L59" i="22"/>
  <c r="L60" i="22"/>
  <c r="L61" i="22"/>
  <c r="L62" i="22"/>
  <c r="L63" i="22"/>
  <c r="L64" i="22"/>
  <c r="L65" i="22"/>
  <c r="L66" i="22"/>
  <c r="L67" i="22"/>
  <c r="L68" i="22"/>
  <c r="L69" i="22"/>
  <c r="L70" i="22"/>
  <c r="L71" i="22"/>
  <c r="L72" i="22"/>
  <c r="L73" i="22"/>
  <c r="L74" i="22"/>
  <c r="L75" i="22"/>
  <c r="L76" i="22"/>
  <c r="L77" i="22"/>
  <c r="L78" i="22"/>
  <c r="L79" i="22"/>
  <c r="L80" i="22"/>
  <c r="L81" i="22"/>
  <c r="L82" i="22"/>
  <c r="L58" i="22"/>
  <c r="M58" i="22" s="1"/>
  <c r="N58" i="22" s="1"/>
  <c r="L50" i="22"/>
  <c r="L51" i="22"/>
  <c r="L52" i="22"/>
  <c r="L53" i="22"/>
  <c r="L54" i="22"/>
  <c r="L55" i="22"/>
  <c r="L49"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18" i="22"/>
  <c r="M18" i="22" s="1"/>
  <c r="N18" i="22" s="1"/>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28" i="7"/>
  <c r="M128" i="7" s="1"/>
  <c r="N128" i="7" s="1"/>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58" i="7"/>
  <c r="L60" i="7"/>
  <c r="L61" i="7"/>
  <c r="L62" i="7"/>
  <c r="L63" i="7"/>
  <c r="L64" i="7"/>
  <c r="L65" i="7"/>
  <c r="L66" i="7"/>
  <c r="L67" i="7"/>
  <c r="L69" i="7"/>
  <c r="L70" i="7"/>
  <c r="L71" i="7"/>
  <c r="L72" i="7"/>
  <c r="L73" i="7"/>
  <c r="L74" i="7"/>
  <c r="L75" i="7"/>
  <c r="L76" i="7"/>
  <c r="L77" i="7"/>
  <c r="L78" i="7"/>
  <c r="L79" i="7"/>
  <c r="L80" i="7"/>
  <c r="L81" i="7"/>
  <c r="L83" i="7"/>
  <c r="L84" i="7"/>
  <c r="L85" i="7"/>
  <c r="L86" i="7"/>
  <c r="L87" i="7"/>
  <c r="L88" i="7"/>
  <c r="L57" i="7"/>
  <c r="M57" i="7" s="1"/>
  <c r="N57" i="7" s="1"/>
  <c r="L47" i="7"/>
  <c r="M47" i="7" s="1"/>
  <c r="L49" i="7"/>
  <c r="M49" i="7" s="1"/>
  <c r="L51" i="7"/>
  <c r="M51" i="7" s="1"/>
  <c r="L53" i="7"/>
  <c r="M53" i="7" s="1"/>
  <c r="L45" i="7"/>
  <c r="M45" i="7" s="1"/>
  <c r="L44" i="7"/>
  <c r="L43" i="7"/>
  <c r="L23" i="7"/>
  <c r="L24" i="7"/>
  <c r="L25" i="7"/>
  <c r="L27" i="7"/>
  <c r="L28" i="7"/>
  <c r="L29" i="7"/>
  <c r="L30" i="7"/>
  <c r="L31" i="7"/>
  <c r="L32" i="7"/>
  <c r="L33" i="7"/>
  <c r="L34" i="7"/>
  <c r="L35" i="7"/>
  <c r="L36" i="7"/>
  <c r="L37" i="7"/>
  <c r="L38" i="7"/>
  <c r="L39" i="7"/>
  <c r="L40" i="7"/>
  <c r="M28" i="7" l="1"/>
  <c r="Q99" i="22"/>
  <c r="Q49" i="22"/>
  <c r="R49" i="22" s="1"/>
  <c r="R51" i="22" s="1"/>
  <c r="Q129" i="7"/>
  <c r="M148" i="23"/>
  <c r="N148" i="23" s="1"/>
  <c r="Q59" i="23"/>
  <c r="R59" i="23" s="1"/>
  <c r="M64" i="23"/>
  <c r="M67" i="23"/>
  <c r="Q67" i="23"/>
  <c r="U59" i="23"/>
  <c r="M59" i="23"/>
  <c r="N59" i="23" s="1"/>
  <c r="N64" i="23" s="1"/>
  <c r="M129" i="7"/>
  <c r="M132" i="7"/>
  <c r="Q92" i="7"/>
  <c r="R92" i="7" s="1"/>
  <c r="Q68" i="7"/>
  <c r="Q97" i="7"/>
  <c r="M92" i="21"/>
  <c r="N92" i="21" s="1"/>
  <c r="N95" i="21" s="1"/>
  <c r="N97" i="21" s="1"/>
  <c r="Q62" i="7"/>
  <c r="Q54" i="22"/>
  <c r="M79" i="22"/>
  <c r="M59" i="22"/>
  <c r="N59" i="22" s="1"/>
  <c r="Q55" i="22"/>
  <c r="Q53" i="22"/>
  <c r="R98" i="22"/>
  <c r="M53" i="22"/>
  <c r="M49" i="22"/>
  <c r="N49" i="22" s="1"/>
  <c r="M54" i="22"/>
  <c r="M70" i="22"/>
  <c r="M62" i="22"/>
  <c r="Q59" i="22"/>
  <c r="R59" i="22" s="1"/>
  <c r="Q47" i="23"/>
  <c r="Q76" i="23"/>
  <c r="Q164" i="23"/>
  <c r="R164" i="23" s="1"/>
  <c r="U37" i="23"/>
  <c r="Q156" i="23"/>
  <c r="N98" i="22"/>
  <c r="R35" i="21"/>
  <c r="U64" i="23"/>
  <c r="U29" i="23"/>
  <c r="U23" i="23"/>
  <c r="U19" i="23"/>
  <c r="U47" i="23"/>
  <c r="M55" i="22"/>
  <c r="Q62" i="22"/>
  <c r="M42" i="22"/>
  <c r="Q70" i="22"/>
  <c r="Q66" i="22"/>
  <c r="M66" i="22"/>
  <c r="M28" i="22"/>
  <c r="M51" i="22"/>
  <c r="Q113" i="22"/>
  <c r="Q102" i="22"/>
  <c r="M36" i="22"/>
  <c r="M23" i="22"/>
  <c r="M19" i="22"/>
  <c r="N19" i="22" s="1"/>
  <c r="M52" i="22"/>
  <c r="Q52" i="22"/>
  <c r="Q79" i="22"/>
  <c r="Q107" i="22"/>
  <c r="M113" i="22"/>
  <c r="M99" i="22"/>
  <c r="M102" i="22"/>
  <c r="M107" i="22"/>
  <c r="Q42" i="22"/>
  <c r="Q36" i="22"/>
  <c r="Q28" i="22"/>
  <c r="Q23" i="22"/>
  <c r="Q19" i="22"/>
  <c r="R19" i="22" s="1"/>
  <c r="M164" i="23"/>
  <c r="N164" i="23" s="1"/>
  <c r="M47" i="23"/>
  <c r="Q174" i="23"/>
  <c r="M184" i="23"/>
  <c r="M23" i="23"/>
  <c r="M179" i="23"/>
  <c r="Q148" i="23"/>
  <c r="R148" i="23" s="1"/>
  <c r="Q179" i="23"/>
  <c r="M29" i="23"/>
  <c r="M92" i="23"/>
  <c r="M76" i="23"/>
  <c r="M156" i="23"/>
  <c r="M174" i="23"/>
  <c r="M168" i="23"/>
  <c r="Q19" i="23"/>
  <c r="R19" i="23" s="1"/>
  <c r="Q64" i="23"/>
  <c r="U92" i="23"/>
  <c r="Q184" i="23"/>
  <c r="M37" i="23"/>
  <c r="M19" i="23"/>
  <c r="N19" i="23" s="1"/>
  <c r="M153" i="23"/>
  <c r="Q92" i="23"/>
  <c r="U67" i="23"/>
  <c r="Q168" i="23"/>
  <c r="Q153" i="23"/>
  <c r="Q37" i="23"/>
  <c r="Q29" i="23"/>
  <c r="Q23" i="23"/>
  <c r="Q82" i="7"/>
  <c r="Q58" i="7"/>
  <c r="R58" i="7" s="1"/>
  <c r="N129" i="7"/>
  <c r="N132" i="7" s="1"/>
  <c r="M23" i="7"/>
  <c r="M58" i="7"/>
  <c r="N58" i="7" s="1"/>
  <c r="Q107" i="7"/>
  <c r="Q74" i="7"/>
  <c r="Q142" i="7"/>
  <c r="M43" i="7"/>
  <c r="N43" i="7" s="1"/>
  <c r="M101" i="7"/>
  <c r="M97" i="7"/>
  <c r="M137" i="7"/>
  <c r="Q132" i="7"/>
  <c r="M115" i="7"/>
  <c r="M82" i="7"/>
  <c r="M68" i="7"/>
  <c r="M107" i="7"/>
  <c r="M36" i="7"/>
  <c r="M74" i="7"/>
  <c r="M62" i="7"/>
  <c r="M92" i="7"/>
  <c r="N92" i="7" s="1"/>
  <c r="M150" i="7"/>
  <c r="M142" i="7"/>
  <c r="Q115" i="7"/>
  <c r="Q101" i="7"/>
  <c r="Q128" i="7"/>
  <c r="R128" i="7" s="1"/>
  <c r="Q150" i="7"/>
  <c r="Q137" i="7"/>
  <c r="T112" i="22"/>
  <c r="R153" i="23" l="1"/>
  <c r="N98" i="21"/>
  <c r="N102" i="21"/>
  <c r="N153" i="23"/>
  <c r="N67" i="23"/>
  <c r="R64" i="23"/>
  <c r="R67" i="23" s="1"/>
  <c r="N168" i="23"/>
  <c r="N45" i="7"/>
  <c r="R129" i="7"/>
  <c r="R97" i="7"/>
  <c r="R101" i="7" s="1"/>
  <c r="R107" i="7" s="1"/>
  <c r="R52" i="22"/>
  <c r="R53" i="22" s="1"/>
  <c r="N137" i="7"/>
  <c r="N142" i="7" s="1"/>
  <c r="N97" i="7"/>
  <c r="N101" i="7" s="1"/>
  <c r="N107" i="7" s="1"/>
  <c r="N115" i="7" s="1"/>
  <c r="N62" i="7"/>
  <c r="N68" i="7" s="1"/>
  <c r="N74" i="7" s="1"/>
  <c r="N23" i="22"/>
  <c r="R62" i="22"/>
  <c r="N62" i="22"/>
  <c r="N66" i="22" s="1"/>
  <c r="N70" i="22" s="1"/>
  <c r="R23" i="22"/>
  <c r="R28" i="22" s="1"/>
  <c r="N51" i="22"/>
  <c r="N52" i="22" s="1"/>
  <c r="R99" i="22"/>
  <c r="R102" i="22" s="1"/>
  <c r="R107" i="22" s="1"/>
  <c r="N99" i="22"/>
  <c r="N102" i="22" s="1"/>
  <c r="N107" i="22" s="1"/>
  <c r="N113" i="22" s="1"/>
  <c r="N23" i="23"/>
  <c r="R156" i="23"/>
  <c r="R168" i="23"/>
  <c r="R174" i="23" s="1"/>
  <c r="R179" i="23" s="1"/>
  <c r="R184" i="23" s="1"/>
  <c r="N174" i="23"/>
  <c r="N179" i="23" s="1"/>
  <c r="N184" i="23" s="1"/>
  <c r="N156" i="23"/>
  <c r="N23" i="7"/>
  <c r="N28" i="7" s="1"/>
  <c r="N28" i="22"/>
  <c r="N36" i="22" s="1"/>
  <c r="N42" i="22" s="1"/>
  <c r="R62" i="7"/>
  <c r="R68" i="7" s="1"/>
  <c r="R23" i="23"/>
  <c r="T85" i="21"/>
  <c r="P85" i="21"/>
  <c r="L85" i="21"/>
  <c r="T43" i="21"/>
  <c r="T36" i="21"/>
  <c r="T37" i="21"/>
  <c r="R54" i="22" l="1"/>
  <c r="R55" i="22" s="1"/>
  <c r="N29" i="23"/>
  <c r="N37" i="23" s="1"/>
  <c r="N47" i="23" s="1"/>
  <c r="R132" i="7"/>
  <c r="R137" i="7" s="1"/>
  <c r="R115" i="7"/>
  <c r="N47" i="7"/>
  <c r="N150" i="7"/>
  <c r="N82" i="7"/>
  <c r="R76" i="23"/>
  <c r="N76" i="23"/>
  <c r="R113" i="22"/>
  <c r="N53" i="22"/>
  <c r="R36" i="22"/>
  <c r="R42" i="22" s="1"/>
  <c r="R66" i="22"/>
  <c r="R70" i="22" s="1"/>
  <c r="N79" i="22"/>
  <c r="R29" i="23"/>
  <c r="R37" i="23" s="1"/>
  <c r="N36" i="7"/>
  <c r="R74" i="7"/>
  <c r="R82" i="7" s="1"/>
  <c r="C13" i="23"/>
  <c r="C12" i="23"/>
  <c r="T97" i="22"/>
  <c r="U97" i="22" s="1"/>
  <c r="V97" i="22" s="1"/>
  <c r="T94" i="22"/>
  <c r="P86" i="22"/>
  <c r="P87" i="22"/>
  <c r="P88" i="22"/>
  <c r="Q88" i="22" s="1"/>
  <c r="P89" i="22"/>
  <c r="P90" i="22"/>
  <c r="P91" i="22"/>
  <c r="P92" i="22"/>
  <c r="P93" i="22"/>
  <c r="P94" i="22"/>
  <c r="T86" i="22"/>
  <c r="T87" i="22"/>
  <c r="T88" i="22"/>
  <c r="U88" i="22" s="1"/>
  <c r="T89" i="22"/>
  <c r="T90" i="22"/>
  <c r="T91" i="22"/>
  <c r="T92" i="22"/>
  <c r="T93" i="22"/>
  <c r="L86" i="22"/>
  <c r="L87" i="22"/>
  <c r="L88" i="22"/>
  <c r="M88" i="22" s="1"/>
  <c r="L89" i="22"/>
  <c r="L90" i="22"/>
  <c r="L91" i="22"/>
  <c r="L92" i="22"/>
  <c r="L93" i="22"/>
  <c r="T85" i="22"/>
  <c r="U85" i="22" s="1"/>
  <c r="V85" i="22" s="1"/>
  <c r="P85" i="22"/>
  <c r="Q85" i="22" s="1"/>
  <c r="R85" i="22" s="1"/>
  <c r="L85" i="22"/>
  <c r="M85" i="22" s="1"/>
  <c r="N85" i="22" s="1"/>
  <c r="T59" i="22"/>
  <c r="T60" i="22"/>
  <c r="T61" i="22"/>
  <c r="T62" i="22"/>
  <c r="T63" i="22"/>
  <c r="T64" i="22"/>
  <c r="T66" i="22"/>
  <c r="T67" i="22"/>
  <c r="T68" i="22"/>
  <c r="T69" i="22"/>
  <c r="T70" i="22"/>
  <c r="T71" i="22"/>
  <c r="T72" i="22"/>
  <c r="T73" i="22"/>
  <c r="T74" i="22"/>
  <c r="T75" i="22"/>
  <c r="T76" i="22"/>
  <c r="T78" i="22"/>
  <c r="T79" i="22"/>
  <c r="T80" i="22"/>
  <c r="T81" i="22"/>
  <c r="T82" i="22"/>
  <c r="T58" i="22"/>
  <c r="T50" i="22"/>
  <c r="T51" i="22"/>
  <c r="T52" i="22"/>
  <c r="T53" i="22"/>
  <c r="T54" i="22"/>
  <c r="T55" i="22"/>
  <c r="T49"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91" i="21"/>
  <c r="T92" i="21"/>
  <c r="T93" i="21"/>
  <c r="T94" i="21"/>
  <c r="T96" i="21"/>
  <c r="U95" i="21" s="1"/>
  <c r="T97" i="21"/>
  <c r="U97" i="21" s="1"/>
  <c r="T101" i="21"/>
  <c r="U98" i="21" s="1"/>
  <c r="T102" i="21"/>
  <c r="U102" i="21" s="1"/>
  <c r="T76" i="21"/>
  <c r="T77" i="21"/>
  <c r="T79" i="21"/>
  <c r="U78" i="21" s="1"/>
  <c r="T80" i="21"/>
  <c r="T81" i="21"/>
  <c r="T82" i="21"/>
  <c r="T83" i="21"/>
  <c r="T84" i="21"/>
  <c r="T86" i="21"/>
  <c r="T87" i="21"/>
  <c r="T88" i="21"/>
  <c r="T75" i="21"/>
  <c r="U75" i="21" s="1"/>
  <c r="V75" i="21" s="1"/>
  <c r="L72" i="21"/>
  <c r="M72" i="21" s="1"/>
  <c r="P72" i="21"/>
  <c r="Q72" i="21" s="1"/>
  <c r="T72" i="21"/>
  <c r="U72" i="21" s="1"/>
  <c r="L75" i="21"/>
  <c r="M75" i="21" s="1"/>
  <c r="N75" i="21" s="1"/>
  <c r="P75" i="21"/>
  <c r="Q75" i="21" s="1"/>
  <c r="R75" i="21" s="1"/>
  <c r="L76" i="21"/>
  <c r="P76" i="21"/>
  <c r="L77" i="21"/>
  <c r="P77" i="21"/>
  <c r="L79" i="21"/>
  <c r="P79" i="21"/>
  <c r="L80" i="21"/>
  <c r="P80" i="21"/>
  <c r="L81" i="21"/>
  <c r="P81" i="21"/>
  <c r="L82" i="21"/>
  <c r="P82" i="21"/>
  <c r="L83" i="21"/>
  <c r="P83" i="21"/>
  <c r="L84" i="21"/>
  <c r="P84" i="21"/>
  <c r="L86" i="21"/>
  <c r="P86" i="21"/>
  <c r="P87" i="21"/>
  <c r="P88" i="21"/>
  <c r="L87" i="21"/>
  <c r="L88" i="21"/>
  <c r="P65" i="21"/>
  <c r="Q65" i="21" s="1"/>
  <c r="P66" i="21"/>
  <c r="Q66" i="21" s="1"/>
  <c r="P67" i="21"/>
  <c r="P68" i="21"/>
  <c r="P69" i="21"/>
  <c r="P70" i="21"/>
  <c r="P71" i="21"/>
  <c r="P64" i="21"/>
  <c r="Q64" i="21" s="1"/>
  <c r="R64" i="21" s="1"/>
  <c r="P49" i="21"/>
  <c r="Q48" i="21" s="1"/>
  <c r="P50" i="21"/>
  <c r="P51" i="21"/>
  <c r="P52" i="21"/>
  <c r="P53" i="21"/>
  <c r="P54" i="21"/>
  <c r="P55" i="21"/>
  <c r="P56" i="21"/>
  <c r="P57" i="21"/>
  <c r="P58" i="21"/>
  <c r="P59" i="21"/>
  <c r="P60" i="21"/>
  <c r="P61" i="21"/>
  <c r="P47" i="21"/>
  <c r="Q47" i="21" s="1"/>
  <c r="R47" i="21" s="1"/>
  <c r="L65" i="21"/>
  <c r="M65" i="21" s="1"/>
  <c r="L66" i="21"/>
  <c r="M66" i="21" s="1"/>
  <c r="L67" i="21"/>
  <c r="L68" i="21"/>
  <c r="L69" i="21"/>
  <c r="L70" i="21"/>
  <c r="L71" i="21"/>
  <c r="L64" i="21"/>
  <c r="M64" i="21" s="1"/>
  <c r="N64" i="21" s="1"/>
  <c r="T49" i="21"/>
  <c r="U48" i="21" s="1"/>
  <c r="T50" i="21"/>
  <c r="T51" i="21"/>
  <c r="T52" i="21"/>
  <c r="T53" i="21"/>
  <c r="T54" i="21"/>
  <c r="T55" i="21"/>
  <c r="T56" i="21"/>
  <c r="T57" i="21"/>
  <c r="T58" i="21"/>
  <c r="T59" i="21"/>
  <c r="T60" i="21"/>
  <c r="T61" i="21"/>
  <c r="T47" i="21"/>
  <c r="U47" i="21" s="1"/>
  <c r="V47" i="21" s="1"/>
  <c r="T44" i="21"/>
  <c r="L49" i="21"/>
  <c r="M48" i="21" s="1"/>
  <c r="L50" i="21"/>
  <c r="L51" i="21"/>
  <c r="L52" i="21"/>
  <c r="L53" i="21"/>
  <c r="L54" i="21"/>
  <c r="L55" i="21"/>
  <c r="L56" i="21"/>
  <c r="L57" i="21"/>
  <c r="L58" i="21"/>
  <c r="L59" i="21"/>
  <c r="L60" i="21"/>
  <c r="L61" i="21"/>
  <c r="L47" i="21"/>
  <c r="M47" i="21" s="1"/>
  <c r="N47" i="21" s="1"/>
  <c r="T23" i="21"/>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28" i="7"/>
  <c r="U128" i="7" s="1"/>
  <c r="V128" i="7" s="1"/>
  <c r="T115" i="7"/>
  <c r="T116" i="7"/>
  <c r="T117" i="7"/>
  <c r="T118" i="7"/>
  <c r="T119" i="7"/>
  <c r="T120" i="7"/>
  <c r="T121" i="7"/>
  <c r="T122" i="7"/>
  <c r="V91" i="7"/>
  <c r="T92" i="7"/>
  <c r="T93" i="7"/>
  <c r="T94" i="7"/>
  <c r="T95" i="7"/>
  <c r="T96" i="7"/>
  <c r="T97" i="7"/>
  <c r="T98" i="7"/>
  <c r="T99" i="7"/>
  <c r="T100" i="7"/>
  <c r="T101" i="7"/>
  <c r="T102" i="7"/>
  <c r="T103" i="7"/>
  <c r="T104" i="7"/>
  <c r="T105" i="7"/>
  <c r="T106" i="7"/>
  <c r="T107" i="7"/>
  <c r="T108" i="7"/>
  <c r="T109" i="7"/>
  <c r="T110" i="7"/>
  <c r="T111" i="7"/>
  <c r="T112" i="7"/>
  <c r="T113" i="7"/>
  <c r="T114" i="7"/>
  <c r="T58"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19" i="7"/>
  <c r="U19" i="7" s="1"/>
  <c r="T21" i="7"/>
  <c r="T22" i="7"/>
  <c r="T23" i="7"/>
  <c r="T24" i="7"/>
  <c r="T25" i="7"/>
  <c r="T27" i="7"/>
  <c r="T28" i="7"/>
  <c r="T29" i="7"/>
  <c r="T30" i="7"/>
  <c r="T31" i="7"/>
  <c r="T32" i="7"/>
  <c r="T33" i="7"/>
  <c r="T34" i="7"/>
  <c r="T35" i="7"/>
  <c r="T36" i="7"/>
  <c r="T37" i="7"/>
  <c r="T38" i="7"/>
  <c r="T39" i="7"/>
  <c r="T40" i="7"/>
  <c r="H23" i="25"/>
  <c r="J50" i="22" s="1"/>
  <c r="M50" i="21" l="1"/>
  <c r="V48" i="21"/>
  <c r="R48" i="21"/>
  <c r="N48" i="21"/>
  <c r="N50" i="21" s="1"/>
  <c r="C9" i="23"/>
  <c r="R92" i="23"/>
  <c r="N92" i="23"/>
  <c r="C10" i="23" s="1"/>
  <c r="R142" i="7"/>
  <c r="R150" i="7" s="1"/>
  <c r="N49" i="7"/>
  <c r="N51" i="7" s="1"/>
  <c r="Q84" i="21"/>
  <c r="Q78" i="21"/>
  <c r="M78" i="21"/>
  <c r="N65" i="21"/>
  <c r="N66" i="21" s="1"/>
  <c r="M70" i="21"/>
  <c r="Q87" i="21"/>
  <c r="M67" i="21"/>
  <c r="M52" i="21"/>
  <c r="R65" i="21"/>
  <c r="R66" i="21" s="1"/>
  <c r="M76" i="21"/>
  <c r="N76" i="21" s="1"/>
  <c r="M87" i="21"/>
  <c r="M84" i="21"/>
  <c r="M80" i="21"/>
  <c r="M55" i="21"/>
  <c r="M57" i="21"/>
  <c r="N54" i="22"/>
  <c r="N55" i="22" s="1"/>
  <c r="R79" i="22"/>
  <c r="R47" i="23"/>
  <c r="U84" i="21"/>
  <c r="U21" i="7"/>
  <c r="U23" i="7"/>
  <c r="U66" i="22"/>
  <c r="U62" i="22"/>
  <c r="U59" i="22"/>
  <c r="U42" i="22"/>
  <c r="U79" i="22"/>
  <c r="U70" i="22"/>
  <c r="U36" i="22"/>
  <c r="U28" i="22"/>
  <c r="U23" i="22"/>
  <c r="U19" i="22"/>
  <c r="U92" i="21"/>
  <c r="U91" i="21"/>
  <c r="V91" i="21" s="1"/>
  <c r="U87" i="21"/>
  <c r="U150" i="7"/>
  <c r="U142" i="7"/>
  <c r="U132" i="7"/>
  <c r="U129" i="7"/>
  <c r="V129" i="7" s="1"/>
  <c r="U82" i="7"/>
  <c r="U74" i="7"/>
  <c r="U68" i="7"/>
  <c r="U62" i="7"/>
  <c r="U58" i="7"/>
  <c r="U36" i="7"/>
  <c r="U28" i="7"/>
  <c r="U137" i="7"/>
  <c r="U101" i="7"/>
  <c r="U107" i="7"/>
  <c r="U97" i="7"/>
  <c r="U92" i="7"/>
  <c r="V92" i="7" s="1"/>
  <c r="U115" i="7"/>
  <c r="C13" i="22"/>
  <c r="U93" i="22"/>
  <c r="Q86" i="22"/>
  <c r="R86" i="22" s="1"/>
  <c r="Q91" i="22"/>
  <c r="M91" i="22"/>
  <c r="M89" i="22"/>
  <c r="U86" i="22"/>
  <c r="V86" i="22" s="1"/>
  <c r="M86" i="22"/>
  <c r="N86" i="22" s="1"/>
  <c r="U55" i="22"/>
  <c r="M93" i="22"/>
  <c r="U91" i="22"/>
  <c r="Q93" i="22"/>
  <c r="Q89" i="22"/>
  <c r="U89" i="22"/>
  <c r="U49" i="22"/>
  <c r="V49" i="22" s="1"/>
  <c r="U54" i="22"/>
  <c r="U52" i="22"/>
  <c r="U53" i="22"/>
  <c r="U51" i="22"/>
  <c r="U52" i="21"/>
  <c r="Q57" i="21"/>
  <c r="Q50" i="21"/>
  <c r="Q52" i="21"/>
  <c r="Q76" i="21"/>
  <c r="R76" i="21" s="1"/>
  <c r="U76" i="21"/>
  <c r="V76" i="21" s="1"/>
  <c r="V78" i="21" s="1"/>
  <c r="Q80" i="21"/>
  <c r="U57" i="21"/>
  <c r="U55" i="21"/>
  <c r="U50" i="21"/>
  <c r="Q55" i="21"/>
  <c r="Q67" i="21"/>
  <c r="Q70" i="21"/>
  <c r="U80" i="21"/>
  <c r="R50" i="21" l="1"/>
  <c r="V50" i="21"/>
  <c r="V132" i="7"/>
  <c r="V137" i="7" s="1"/>
  <c r="R78" i="21"/>
  <c r="R80" i="21" s="1"/>
  <c r="R84" i="21" s="1"/>
  <c r="N53" i="7"/>
  <c r="V97" i="7"/>
  <c r="V101" i="7" s="1"/>
  <c r="V107" i="7" s="1"/>
  <c r="V115" i="7" s="1"/>
  <c r="N78" i="21"/>
  <c r="N80" i="21" s="1"/>
  <c r="N84" i="21" s="1"/>
  <c r="R52" i="21"/>
  <c r="N52" i="21"/>
  <c r="N67" i="21"/>
  <c r="N70" i="21" s="1"/>
  <c r="N72" i="21" s="1"/>
  <c r="R67" i="21"/>
  <c r="R70" i="21" s="1"/>
  <c r="V51" i="22"/>
  <c r="R88" i="22"/>
  <c r="R89" i="22" s="1"/>
  <c r="N88" i="22"/>
  <c r="V88" i="22"/>
  <c r="V89" i="22" s="1"/>
  <c r="V92" i="21"/>
  <c r="C9" i="21"/>
  <c r="C10" i="22"/>
  <c r="C11" i="22"/>
  <c r="C9" i="22"/>
  <c r="C13" i="21"/>
  <c r="T193" i="23"/>
  <c r="T192" i="23"/>
  <c r="T191" i="23"/>
  <c r="T190" i="23"/>
  <c r="T189" i="23"/>
  <c r="T188" i="23"/>
  <c r="T187" i="23"/>
  <c r="T186" i="23"/>
  <c r="T185" i="23"/>
  <c r="T184" i="23"/>
  <c r="T183" i="23"/>
  <c r="T182" i="23"/>
  <c r="T181" i="23"/>
  <c r="T180" i="23"/>
  <c r="T179" i="23"/>
  <c r="T178" i="23"/>
  <c r="T177" i="23"/>
  <c r="T176" i="23"/>
  <c r="T175" i="23"/>
  <c r="T174" i="23"/>
  <c r="T173" i="23"/>
  <c r="T172" i="23"/>
  <c r="T171" i="23"/>
  <c r="T170" i="23"/>
  <c r="T169" i="23"/>
  <c r="T168" i="23"/>
  <c r="T167" i="23"/>
  <c r="T166" i="23"/>
  <c r="T165" i="23"/>
  <c r="T164" i="23"/>
  <c r="T163" i="23"/>
  <c r="U163" i="23" s="1"/>
  <c r="V163" i="23" s="1"/>
  <c r="T160" i="23"/>
  <c r="T159" i="23"/>
  <c r="T158" i="23"/>
  <c r="T157" i="23"/>
  <c r="T156" i="23"/>
  <c r="T155" i="23"/>
  <c r="T153" i="23"/>
  <c r="T152" i="23"/>
  <c r="T150" i="23"/>
  <c r="T149" i="23"/>
  <c r="T148" i="23"/>
  <c r="T58" i="23"/>
  <c r="U58" i="23" s="1"/>
  <c r="V58" i="23" s="1"/>
  <c r="V59" i="23" s="1"/>
  <c r="V64" i="23" s="1"/>
  <c r="T18" i="23"/>
  <c r="U18" i="23" s="1"/>
  <c r="V18" i="23" s="1"/>
  <c r="T118" i="22"/>
  <c r="T116" i="22"/>
  <c r="T115" i="22"/>
  <c r="T114" i="22"/>
  <c r="T113" i="22"/>
  <c r="T110" i="22"/>
  <c r="T109" i="22"/>
  <c r="T108" i="22"/>
  <c r="T107" i="22"/>
  <c r="T106" i="22"/>
  <c r="T104" i="22"/>
  <c r="T103" i="22"/>
  <c r="T102" i="22"/>
  <c r="T100" i="22"/>
  <c r="T99" i="22"/>
  <c r="T98" i="22"/>
  <c r="U98" i="22" s="1"/>
  <c r="V98" i="22" s="1"/>
  <c r="U58" i="22"/>
  <c r="T18" i="22"/>
  <c r="U18" i="22" s="1"/>
  <c r="V18" i="22" s="1"/>
  <c r="T71" i="21"/>
  <c r="T70" i="21"/>
  <c r="T69" i="21"/>
  <c r="T68" i="21"/>
  <c r="T67" i="21"/>
  <c r="T66" i="21"/>
  <c r="U66" i="21" s="1"/>
  <c r="T65" i="21"/>
  <c r="U65" i="21" s="1"/>
  <c r="T64" i="21"/>
  <c r="U64" i="21" s="1"/>
  <c r="V64" i="21" s="1"/>
  <c r="T42" i="21"/>
  <c r="T41" i="21"/>
  <c r="T40" i="21"/>
  <c r="T39" i="21"/>
  <c r="T38" i="21"/>
  <c r="T35" i="21"/>
  <c r="T34" i="21"/>
  <c r="T33" i="21"/>
  <c r="T32" i="21"/>
  <c r="T31" i="21"/>
  <c r="T30" i="21"/>
  <c r="T29" i="21"/>
  <c r="T28" i="21"/>
  <c r="T27" i="21"/>
  <c r="T26" i="21"/>
  <c r="T25" i="21"/>
  <c r="T24" i="21"/>
  <c r="T22" i="21"/>
  <c r="T21" i="21"/>
  <c r="T20" i="21"/>
  <c r="T19" i="21"/>
  <c r="T18" i="21"/>
  <c r="U18" i="21" s="1"/>
  <c r="V18" i="21" s="1"/>
  <c r="V142" i="7" l="1"/>
  <c r="V150" i="7" s="1"/>
  <c r="V19" i="23"/>
  <c r="V23" i="23" s="1"/>
  <c r="V95" i="21"/>
  <c r="N55" i="21"/>
  <c r="N57" i="21" s="1"/>
  <c r="R87" i="21"/>
  <c r="R72" i="21"/>
  <c r="D11" i="21" s="1"/>
  <c r="R55" i="21"/>
  <c r="R57" i="21" s="1"/>
  <c r="N87" i="21"/>
  <c r="C12" i="21" s="1"/>
  <c r="V52" i="22"/>
  <c r="V53" i="22" s="1"/>
  <c r="R91" i="22"/>
  <c r="R93" i="22" s="1"/>
  <c r="N89" i="22"/>
  <c r="N91" i="22" s="1"/>
  <c r="U184" i="23"/>
  <c r="U164" i="23"/>
  <c r="V164" i="23" s="1"/>
  <c r="V67" i="23"/>
  <c r="V91" i="22"/>
  <c r="V58" i="22"/>
  <c r="U102" i="22"/>
  <c r="U107" i="22"/>
  <c r="U99" i="22"/>
  <c r="V99" i="22" s="1"/>
  <c r="V19" i="22"/>
  <c r="V80" i="21"/>
  <c r="V65" i="21"/>
  <c r="V52" i="21"/>
  <c r="U35" i="21"/>
  <c r="U174" i="23"/>
  <c r="U153" i="23"/>
  <c r="U179" i="23"/>
  <c r="U148" i="23"/>
  <c r="V148" i="23" s="1"/>
  <c r="V153" i="23" s="1"/>
  <c r="U168" i="23"/>
  <c r="U156" i="23"/>
  <c r="U113" i="22"/>
  <c r="U22" i="21"/>
  <c r="U70" i="21"/>
  <c r="U19" i="21"/>
  <c r="V19" i="21" s="1"/>
  <c r="U67" i="21"/>
  <c r="U25" i="21"/>
  <c r="U29" i="21"/>
  <c r="D13" i="21"/>
  <c r="T18" i="7"/>
  <c r="V76" i="23" l="1"/>
  <c r="V92" i="23" s="1"/>
  <c r="V97" i="21"/>
  <c r="V98" i="21" s="1"/>
  <c r="C10" i="21"/>
  <c r="V54" i="22"/>
  <c r="V55" i="22" s="1"/>
  <c r="V102" i="22"/>
  <c r="V107" i="22" s="1"/>
  <c r="V113" i="22" s="1"/>
  <c r="N93" i="22"/>
  <c r="C12" i="22" s="1"/>
  <c r="V93" i="22"/>
  <c r="E12" i="22" s="1"/>
  <c r="V59" i="22"/>
  <c r="V168" i="23"/>
  <c r="V174" i="23" s="1"/>
  <c r="V179" i="23" s="1"/>
  <c r="V184" i="23" s="1"/>
  <c r="V29" i="23"/>
  <c r="V37" i="23" s="1"/>
  <c r="V47" i="23" s="1"/>
  <c r="V23" i="22"/>
  <c r="V84" i="21"/>
  <c r="V87" i="21" s="1"/>
  <c r="V66" i="21"/>
  <c r="V67" i="21" s="1"/>
  <c r="V55" i="21"/>
  <c r="V57" i="21" s="1"/>
  <c r="E10" i="21" s="1"/>
  <c r="C72" i="28" s="1"/>
  <c r="V22" i="21"/>
  <c r="U18" i="7"/>
  <c r="V18" i="7" s="1"/>
  <c r="D11" i="23"/>
  <c r="C11" i="23"/>
  <c r="D12" i="23"/>
  <c r="D13" i="22"/>
  <c r="D12" i="22"/>
  <c r="D10" i="22"/>
  <c r="D10" i="23"/>
  <c r="D10" i="21"/>
  <c r="D9" i="21"/>
  <c r="C11" i="21"/>
  <c r="D12" i="21"/>
  <c r="C56" i="10" l="1"/>
  <c r="C138" i="28"/>
  <c r="E9" i="23"/>
  <c r="V102" i="21"/>
  <c r="E13" i="21" s="1"/>
  <c r="C97" i="28" s="1"/>
  <c r="N15" i="18"/>
  <c r="C33" i="10"/>
  <c r="E13" i="22"/>
  <c r="V62" i="22"/>
  <c r="V28" i="22"/>
  <c r="V36" i="22" s="1"/>
  <c r="V70" i="21"/>
  <c r="V72" i="21" s="1"/>
  <c r="E11" i="21" s="1"/>
  <c r="C82" i="28" s="1"/>
  <c r="V25" i="21"/>
  <c r="V29" i="21" s="1"/>
  <c r="V19" i="7"/>
  <c r="D9" i="23"/>
  <c r="E13" i="23"/>
  <c r="C197" i="28" s="1"/>
  <c r="D13" i="23"/>
  <c r="AD9" i="18"/>
  <c r="E12" i="21"/>
  <c r="C92" i="28" s="1"/>
  <c r="D11" i="22"/>
  <c r="D9" i="22"/>
  <c r="D12" i="7"/>
  <c r="C64" i="10" l="1"/>
  <c r="C157" i="28"/>
  <c r="AD14" i="18"/>
  <c r="AD18" i="18"/>
  <c r="C76" i="10"/>
  <c r="N17" i="18"/>
  <c r="C39" i="10"/>
  <c r="N18" i="18"/>
  <c r="C42" i="10"/>
  <c r="N16" i="18"/>
  <c r="C36" i="10"/>
  <c r="AD10" i="18"/>
  <c r="C59" i="10"/>
  <c r="E10" i="22"/>
  <c r="C119" i="28" s="1"/>
  <c r="V66" i="22"/>
  <c r="V70" i="22" s="1"/>
  <c r="V156" i="23"/>
  <c r="E12" i="23" s="1"/>
  <c r="C187" i="28" s="1"/>
  <c r="E11" i="23"/>
  <c r="C177" i="28" s="1"/>
  <c r="E10" i="23"/>
  <c r="C167" i="28" s="1"/>
  <c r="V42" i="22"/>
  <c r="E9" i="22" s="1"/>
  <c r="C109" i="28" s="1"/>
  <c r="V35" i="21"/>
  <c r="E9" i="21" s="1"/>
  <c r="C62" i="28" s="1"/>
  <c r="V21" i="7"/>
  <c r="D9" i="7"/>
  <c r="D13" i="7"/>
  <c r="D11" i="7"/>
  <c r="D10" i="7"/>
  <c r="AD16" i="18" l="1"/>
  <c r="C70" i="10"/>
  <c r="AD17" i="18"/>
  <c r="C73" i="10"/>
  <c r="AD15" i="18"/>
  <c r="C67" i="10"/>
  <c r="N14" i="18"/>
  <c r="C30" i="10"/>
  <c r="AD6" i="18"/>
  <c r="C47" i="10"/>
  <c r="AD7" i="18"/>
  <c r="C50" i="10"/>
  <c r="V79" i="22"/>
  <c r="E11" i="22" s="1"/>
  <c r="C129" i="28" s="1"/>
  <c r="V23" i="7"/>
  <c r="V28" i="7" s="1"/>
  <c r="C9" i="7"/>
  <c r="C13" i="10" s="1"/>
  <c r="T57" i="7"/>
  <c r="U57" i="7" s="1"/>
  <c r="V57" i="7" s="1"/>
  <c r="T51" i="7"/>
  <c r="U51" i="7" s="1"/>
  <c r="AD8" i="18" l="1"/>
  <c r="C53" i="10"/>
  <c r="V36" i="7"/>
  <c r="E9" i="7" s="1"/>
  <c r="C14" i="28" s="1"/>
  <c r="V58" i="7"/>
  <c r="C9" i="14"/>
  <c r="F9" i="14"/>
  <c r="C7" i="14"/>
  <c r="C5" i="14"/>
  <c r="V62" i="7" l="1"/>
  <c r="V68" i="7" s="1"/>
  <c r="V74" i="7" s="1"/>
  <c r="D25" i="10"/>
  <c r="D22" i="10"/>
  <c r="D19" i="10"/>
  <c r="V82" i="7" l="1"/>
  <c r="C11" i="7"/>
  <c r="C12" i="7"/>
  <c r="C10" i="7"/>
  <c r="C13" i="7"/>
  <c r="B2" i="18"/>
  <c r="AD13" i="18" l="1"/>
  <c r="G30" i="18" s="1"/>
  <c r="I30" i="18" s="1"/>
  <c r="AD5" i="18"/>
  <c r="G29" i="18" s="1"/>
  <c r="I29" i="18" s="1"/>
  <c r="N13" i="18"/>
  <c r="G28" i="18" s="1"/>
  <c r="I28" i="18" s="1"/>
  <c r="D6" i="10" l="1"/>
  <c r="C21" i="9" l="1"/>
  <c r="C19" i="9"/>
  <c r="G10" i="9" l="1"/>
  <c r="C20" i="9" s="1"/>
  <c r="T43" i="7" l="1"/>
  <c r="T44" i="7"/>
  <c r="T45" i="7"/>
  <c r="U45" i="7" s="1"/>
  <c r="T47" i="7"/>
  <c r="U47" i="7" s="1"/>
  <c r="T49" i="7"/>
  <c r="U49" i="7" s="1"/>
  <c r="T53" i="7"/>
  <c r="U53" i="7" s="1"/>
  <c r="U43" i="7" l="1"/>
  <c r="V43" i="7" s="1"/>
  <c r="E11" i="7"/>
  <c r="E13" i="7"/>
  <c r="E12" i="7"/>
  <c r="N6" i="18"/>
  <c r="C25" i="10"/>
  <c r="C22" i="10"/>
  <c r="C19" i="10"/>
  <c r="C16" i="10"/>
  <c r="N10" i="18" l="1"/>
  <c r="C50" i="28"/>
  <c r="N9" i="18"/>
  <c r="C40" i="28"/>
  <c r="N8" i="18"/>
  <c r="C31" i="28"/>
  <c r="V45" i="7"/>
  <c r="F4" i="9"/>
  <c r="E4" i="9"/>
  <c r="B4" i="9"/>
  <c r="D4" i="9"/>
  <c r="C4" i="9"/>
  <c r="V47" i="7" l="1"/>
  <c r="V49" i="7" s="1"/>
  <c r="G4" i="9"/>
  <c r="C18" i="9" s="1"/>
  <c r="V51" i="7" l="1"/>
  <c r="V53" i="7" s="1"/>
  <c r="B15" i="9"/>
  <c r="E10" i="7" l="1"/>
  <c r="N7" i="18" l="1"/>
  <c r="N5" i="18" s="1"/>
  <c r="AF6" i="18" s="1"/>
  <c r="AF14" i="18" s="1"/>
  <c r="AG14" i="18" s="1"/>
  <c r="C24" i="28"/>
  <c r="C9" i="28" s="1"/>
  <c r="G27" i="18"/>
  <c r="I27" i="18" s="1"/>
</calcChain>
</file>

<file path=xl/sharedStrings.xml><?xml version="1.0" encoding="utf-8"?>
<sst xmlns="http://schemas.openxmlformats.org/spreadsheetml/2006/main" count="1919" uniqueCount="1236">
  <si>
    <t>Матриця оцінювання громади за показниками 
Індексу спроможності місцевого самоврядування</t>
  </si>
  <si>
    <t>Назва громади:</t>
  </si>
  <si>
    <t>Область:</t>
  </si>
  <si>
    <t>Підготовлено:</t>
  </si>
  <si>
    <t>Посада:</t>
  </si>
  <si>
    <t>Члени робочої групи:</t>
  </si>
  <si>
    <t>Дата заповнення:</t>
  </si>
  <si>
    <t>Проведено верифікацію</t>
  </si>
  <si>
    <t>Програмний спеціаліст:</t>
  </si>
  <si>
    <t>Дата:</t>
  </si>
  <si>
    <t>КОМПЕТЕНЦІЯ 1. ЛІДЕРСТВО ТА УПРАВЛІННЯ</t>
  </si>
  <si>
    <t>1.1. Стратегічне планування</t>
  </si>
  <si>
    <t>1.3. Лідерство в місцевому економічному розвитку</t>
  </si>
  <si>
    <t>1.4. Ефективний організаційний менеджмент</t>
  </si>
  <si>
    <t>1.5. Управління персоналом</t>
  </si>
  <si>
    <t>Критерії виконання</t>
  </si>
  <si>
    <t>Бал</t>
  </si>
  <si>
    <t>Джерела для підтвердження критеріїв</t>
  </si>
  <si>
    <t>Підтверджуючі документи/ посилання</t>
  </si>
  <si>
    <r>
      <t xml:space="preserve">Коментарі щодо ситуації в громаді </t>
    </r>
    <r>
      <rPr>
        <b/>
        <i/>
        <sz val="11"/>
        <color theme="1"/>
        <rFont val="Arial"/>
        <family val="2"/>
      </rPr>
      <t>(результати співбесід, уточнення)</t>
    </r>
  </si>
  <si>
    <t>ПС</t>
  </si>
  <si>
    <t>МіО</t>
  </si>
  <si>
    <t>Коментарі верифікатора</t>
  </si>
  <si>
    <t>Рекомендації щодо плану дій громади</t>
  </si>
  <si>
    <t>документ/ лінк 1</t>
  </si>
  <si>
    <t>документ/ лінк 2</t>
  </si>
  <si>
    <t>документ/ лінк 3</t>
  </si>
  <si>
    <t>Показник 1.1. Стратегічне планування</t>
  </si>
  <si>
    <t>прийнято</t>
  </si>
  <si>
    <t>1)
2)
3)</t>
  </si>
  <si>
    <t>Річні бюджети в частині фінансування стратегічних напрямків</t>
  </si>
  <si>
    <t>Розпорядчий документ про затвердження Моніторингового звіту</t>
  </si>
  <si>
    <t xml:space="preserve">1)
2)
3) </t>
  </si>
  <si>
    <t>Показник 1.3. Лідерство в місцевому економічному розвитку</t>
  </si>
  <si>
    <t>Показник 1.4. Ефективний організаційний менеджмент</t>
  </si>
  <si>
    <t>Показник 1.5. Управління персоналом</t>
  </si>
  <si>
    <t>Категорія компетенцій 1: Лідерство та управління</t>
  </si>
  <si>
    <r>
      <rPr>
        <b/>
        <sz val="8"/>
        <color theme="1"/>
        <rFont val="Arial"/>
        <family val="2"/>
      </rPr>
      <t>1.1</t>
    </r>
    <r>
      <rPr>
        <sz val="8"/>
        <color theme="1"/>
        <rFont val="Arial"/>
        <family val="2"/>
      </rPr>
      <t xml:space="preserve"> - Стратегічне планування</t>
    </r>
  </si>
  <si>
    <r>
      <rPr>
        <b/>
        <sz val="8"/>
        <color theme="1"/>
        <rFont val="Arial"/>
        <family val="2"/>
      </rPr>
      <t>1.2</t>
    </r>
    <r>
      <rPr>
        <sz val="8"/>
        <color theme="1"/>
        <rFont val="Arial"/>
        <family val="2"/>
      </rPr>
      <t xml:space="preserve"> - Забезпечення виконання повноважень органів місцевого самоврядування</t>
    </r>
  </si>
  <si>
    <r>
      <rPr>
        <b/>
        <sz val="8"/>
        <color theme="1"/>
        <rFont val="Arial"/>
        <family val="2"/>
      </rPr>
      <t>1.3</t>
    </r>
    <r>
      <rPr>
        <sz val="8"/>
        <color theme="1"/>
        <rFont val="Arial"/>
        <family val="2"/>
      </rPr>
      <t xml:space="preserve"> - Лідерство в місцевому економічному розвитку</t>
    </r>
  </si>
  <si>
    <r>
      <rPr>
        <b/>
        <sz val="8"/>
        <color theme="1"/>
        <rFont val="Arial"/>
        <family val="2"/>
      </rPr>
      <t xml:space="preserve">1.4 </t>
    </r>
    <r>
      <rPr>
        <sz val="8"/>
        <color theme="1"/>
        <rFont val="Arial"/>
        <family val="2"/>
      </rPr>
      <t xml:space="preserve">- Ефективний організаційний менеджмент </t>
    </r>
  </si>
  <si>
    <r>
      <rPr>
        <b/>
        <sz val="8"/>
        <color theme="1"/>
        <rFont val="Arial"/>
        <family val="2"/>
      </rPr>
      <t>1.5</t>
    </r>
    <r>
      <rPr>
        <sz val="8"/>
        <color theme="1"/>
        <rFont val="Arial"/>
        <family val="2"/>
      </rPr>
      <t xml:space="preserve"> - Управління персоналом </t>
    </r>
  </si>
  <si>
    <t>Всього</t>
  </si>
  <si>
    <t xml:space="preserve">Категорія компетенцій 2: Управління фінансами та бюджетування </t>
  </si>
  <si>
    <r>
      <rPr>
        <b/>
        <sz val="8"/>
        <color theme="1"/>
        <rFont val="Arial"/>
        <family val="2"/>
      </rPr>
      <t>2.1</t>
    </r>
    <r>
      <rPr>
        <sz val="8"/>
        <color theme="1"/>
        <rFont val="Arial"/>
        <family val="2"/>
      </rPr>
      <t xml:space="preserve"> - Розробка та виконання бюджету</t>
    </r>
  </si>
  <si>
    <r>
      <rPr>
        <b/>
        <sz val="8"/>
        <color theme="1"/>
        <rFont val="Arial"/>
        <family val="2"/>
      </rPr>
      <t>2.2 </t>
    </r>
    <r>
      <rPr>
        <sz val="8"/>
        <color theme="1"/>
        <rFont val="Arial"/>
        <family val="2"/>
      </rPr>
      <t>- Генерування доходу в бюджет громади (джерела надходжень)</t>
    </r>
  </si>
  <si>
    <r>
      <rPr>
        <b/>
        <sz val="8"/>
        <color theme="1"/>
        <rFont val="Arial"/>
        <family val="2"/>
      </rPr>
      <t>2.3</t>
    </r>
    <r>
      <rPr>
        <sz val="8"/>
        <color theme="1"/>
        <rFont val="Arial"/>
        <family val="2"/>
      </rPr>
      <t xml:space="preserve"> - Виконання публічних закупівель</t>
    </r>
  </si>
  <si>
    <r>
      <rPr>
        <b/>
        <sz val="8"/>
        <color theme="1"/>
        <rFont val="Arial"/>
        <family val="2"/>
      </rPr>
      <t>2.4</t>
    </r>
    <r>
      <rPr>
        <sz val="8"/>
        <color theme="1"/>
        <rFont val="Arial"/>
        <family val="2"/>
      </rPr>
      <t xml:space="preserve"> - Управління  власністю громади</t>
    </r>
  </si>
  <si>
    <r>
      <rPr>
        <b/>
        <sz val="8"/>
        <color theme="1"/>
        <rFont val="Arial"/>
        <family val="2"/>
      </rPr>
      <t>2.5</t>
    </r>
    <r>
      <rPr>
        <sz val="8"/>
        <color theme="1"/>
        <rFont val="Arial"/>
        <family val="2"/>
      </rPr>
      <t xml:space="preserve"> - Фінансова звітність та аудит </t>
    </r>
  </si>
  <si>
    <t>Категорія компетенцій 3: Надання послуг</t>
  </si>
  <si>
    <t xml:space="preserve">3.1 - Планування послуг </t>
  </si>
  <si>
    <r>
      <rPr>
        <b/>
        <sz val="8"/>
        <color theme="1"/>
        <rFont val="Arial"/>
        <family val="2"/>
      </rPr>
      <t>3.2</t>
    </r>
    <r>
      <rPr>
        <sz val="8"/>
        <color theme="1"/>
        <rFont val="Arial"/>
        <family val="2"/>
      </rPr>
      <t xml:space="preserve"> - Організація доступу населення та охопленість послугами</t>
    </r>
  </si>
  <si>
    <r>
      <rPr>
        <b/>
        <sz val="8"/>
        <color theme="1"/>
        <rFont val="Arial"/>
        <family val="2"/>
      </rPr>
      <t xml:space="preserve">3.3 </t>
    </r>
    <r>
      <rPr>
        <sz val="8"/>
        <color theme="1"/>
        <rFont val="Arial"/>
        <family val="2"/>
      </rPr>
      <t>- Застосування механізмів отримання зворотних відгуків стосовно якості послуг</t>
    </r>
  </si>
  <si>
    <r>
      <rPr>
        <b/>
        <sz val="8"/>
        <color theme="1"/>
        <rFont val="Arial"/>
        <family val="2"/>
      </rPr>
      <t xml:space="preserve">3.4 </t>
    </r>
    <r>
      <rPr>
        <sz val="8"/>
        <color theme="1"/>
        <rFont val="Arial"/>
        <family val="2"/>
      </rPr>
      <t>- Моніторинг рівня задоволеності послугами серед населення</t>
    </r>
  </si>
  <si>
    <r>
      <rPr>
        <b/>
        <sz val="8"/>
        <color theme="1"/>
        <rFont val="Arial"/>
        <family val="2"/>
      </rPr>
      <t>3.5</t>
    </r>
    <r>
      <rPr>
        <sz val="8"/>
        <color theme="1"/>
        <rFont val="Arial"/>
        <family val="2"/>
      </rPr>
      <t> -  Інформаційно-роз’яснювальна робота з надання послуг </t>
    </r>
  </si>
  <si>
    <t>Категорія компетенцій 4: Участь громадськості</t>
  </si>
  <si>
    <r>
      <rPr>
        <b/>
        <sz val="8"/>
        <color theme="1"/>
        <rFont val="Arial"/>
        <family val="2"/>
      </rPr>
      <t>4.1</t>
    </r>
    <r>
      <rPr>
        <sz val="8"/>
        <color theme="1"/>
        <rFont val="Arial"/>
        <family val="2"/>
      </rPr>
      <t xml:space="preserve"> - Публічність управлінської діяльності органів місцевого самоврядування </t>
    </r>
  </si>
  <si>
    <r>
      <rPr>
        <b/>
        <sz val="8"/>
        <color theme="1"/>
        <rFont val="Arial"/>
        <family val="2"/>
      </rPr>
      <t>4.2</t>
    </r>
    <r>
      <rPr>
        <sz val="8"/>
        <color theme="1"/>
        <rFont val="Arial"/>
        <family val="2"/>
      </rPr>
      <t xml:space="preserve"> - Прозорість діяльності виборних органів влади – місцевих рад депутатів</t>
    </r>
  </si>
  <si>
    <r>
      <rPr>
        <b/>
        <sz val="8"/>
        <color theme="1"/>
        <rFont val="Arial"/>
        <family val="2"/>
      </rPr>
      <t>4.3</t>
    </r>
    <r>
      <rPr>
        <sz val="8"/>
        <color theme="1"/>
        <rFont val="Arial"/>
        <family val="2"/>
      </rPr>
      <t xml:space="preserve"> - Застосування інформаційних технологій для підтримки демократичного врядування</t>
    </r>
  </si>
  <si>
    <r>
      <rPr>
        <b/>
        <sz val="8"/>
        <color theme="1"/>
        <rFont val="Arial"/>
        <family val="2"/>
      </rPr>
      <t xml:space="preserve">4.4 </t>
    </r>
    <r>
      <rPr>
        <sz val="8"/>
        <color theme="1"/>
        <rFont val="Arial"/>
        <family val="2"/>
      </rPr>
      <t>- Дотримання гендерного балансу в діяльності місцевих органів влади</t>
    </r>
  </si>
  <si>
    <r>
      <rPr>
        <b/>
        <sz val="8"/>
        <color theme="1"/>
        <rFont val="Arial"/>
        <family val="2"/>
      </rPr>
      <t>4.5</t>
    </r>
    <r>
      <rPr>
        <sz val="8"/>
        <color theme="1"/>
        <rFont val="Arial"/>
        <family val="2"/>
      </rPr>
      <t xml:space="preserve"> - Залучення місцевої молоді до управління громадою</t>
    </r>
  </si>
  <si>
    <t>Загальна сума для громади</t>
  </si>
  <si>
    <t>Лідерство та Управління</t>
  </si>
  <si>
    <t>Максимальне значення</t>
  </si>
  <si>
    <t xml:space="preserve">Управління фінансами та бюджетом </t>
  </si>
  <si>
    <t>Надання послуг</t>
  </si>
  <si>
    <t>Участь громадськості</t>
  </si>
  <si>
    <r>
      <rPr>
        <sz val="8"/>
        <color theme="2" tint="-0.499984740745262"/>
        <rFont val="Arial"/>
        <family val="2"/>
      </rPr>
      <t>© Цей інформаційний матеріал став можливим завдяки щирій підтримці американського народу, наданій через Агентство США з міжнародного розвитку (USAID). 
Зміст є відповідальністю Глобал Ком'юнітіз (Global Communities) і не обов'язково відображає точку зору USAID чи Уряду Сполучених Штатів.</t>
    </r>
    <r>
      <rPr>
        <sz val="8"/>
        <color theme="1"/>
        <rFont val="Arial"/>
        <family val="2"/>
      </rPr>
      <t xml:space="preserve">
</t>
    </r>
  </si>
  <si>
    <t>Візуалізація результатів PMCI оцінювання</t>
  </si>
  <si>
    <t>ЛІДЕРСТВО ТА УПРАВЛІННЯ</t>
  </si>
  <si>
    <t>НАДАННЯ ПОСЛУГ</t>
  </si>
  <si>
    <t>СУМАРНИЙ БАЛ</t>
  </si>
  <si>
    <t>Стратегічне планування</t>
  </si>
  <si>
    <t xml:space="preserve">Планування послуг </t>
  </si>
  <si>
    <t>Організація доступу населення та охопленість послугами</t>
  </si>
  <si>
    <t>Лідерство в місцевому економічному розвитку</t>
  </si>
  <si>
    <t>Застосування механізмів отримання зворотних відгуків стосовно якості послуг</t>
  </si>
  <si>
    <t>Ефективний організаційний менеджмент</t>
  </si>
  <si>
    <t>Моніторинг рівня задоволеності послугами серед населення</t>
  </si>
  <si>
    <t>ВІДСОТОК ВИКОНАННЯ</t>
  </si>
  <si>
    <t>Управління персоналом</t>
  </si>
  <si>
    <t>Інформаційно-роз’яснювальна робота з надання послуг </t>
  </si>
  <si>
    <t>УЧАСТЬ ГРОМАДСЬКОСТІ</t>
  </si>
  <si>
    <t>actual</t>
  </si>
  <si>
    <t>remaining</t>
  </si>
  <si>
    <t>Розробка та виконання бюджету</t>
  </si>
  <si>
    <t xml:space="preserve">Публічність управлінської діяльності органів місцевого самоврядування </t>
  </si>
  <si>
    <t>Генерування доходу в бюджет громади (джерела надходжень)</t>
  </si>
  <si>
    <t>Виконання публічних закупівель</t>
  </si>
  <si>
    <t>Застосування інформаційних технологій для підтримки демократичного врядування</t>
  </si>
  <si>
    <t>Управління  власністю громади</t>
  </si>
  <si>
    <t xml:space="preserve">Фінансова звітність та аудит </t>
  </si>
  <si>
    <t>Залучення місцевої молоді до управління громадою</t>
  </si>
  <si>
    <t>ГРАФІК ОЦІНОК</t>
  </si>
  <si>
    <t>РОЗПОДІЛ БАЛІВ ПО КОМПЕТЕНЦІЯХ</t>
  </si>
  <si>
    <t>Завдання ОТГ - покращити показники в усіх компетенціях таким чином, щоб діаграма була якомога більш симетричною</t>
  </si>
  <si>
    <t>Лідерство та управління</t>
  </si>
  <si>
    <t>виконано</t>
  </si>
  <si>
    <t>до виконання</t>
  </si>
  <si>
    <t>ДОРОЖНЯ КАРТА</t>
  </si>
  <si>
    <t xml:space="preserve">Бал (поточний)
</t>
  </si>
  <si>
    <t>Кроки (заходи) на покращення показника</t>
  </si>
  <si>
    <t>Відповідальна посадова особа /
Відповідальний підрозділ</t>
  </si>
  <si>
    <t>Продукт виконання заходів (Плани, програми, рішення, протоколи тощо)</t>
  </si>
  <si>
    <t>Термін виконання
(мм.рррр АБО квартал)</t>
  </si>
  <si>
    <t xml:space="preserve">Пов'язаність із іншими компетенціями PMCI </t>
  </si>
  <si>
    <t>Бал
(очікуваний)</t>
  </si>
  <si>
    <t>ОМС</t>
  </si>
  <si>
    <t>MEL
SCORE</t>
  </si>
  <si>
    <t>MEL
SUM</t>
  </si>
  <si>
    <t>PO
SUM</t>
  </si>
  <si>
    <t>PO
SCORE</t>
  </si>
  <si>
    <t>ОМС
SUM</t>
  </si>
  <si>
    <t>ОМС
SCORE</t>
  </si>
  <si>
    <t>Status MEL</t>
  </si>
  <si>
    <t>Status ОМС</t>
  </si>
  <si>
    <t>немає</t>
  </si>
  <si>
    <t>виконано, є підтвердження</t>
  </si>
  <si>
    <t>MEL
CODE</t>
  </si>
  <si>
    <t>ОМС
CODE</t>
  </si>
  <si>
    <t>Status ПС</t>
  </si>
  <si>
    <t>не прийнято</t>
  </si>
  <si>
    <t>на доопрацюванні</t>
  </si>
  <si>
    <t>доопрацьовано після верифікації</t>
  </si>
  <si>
    <t>PO
CODE</t>
  </si>
  <si>
    <t>пояснення</t>
  </si>
  <si>
    <t>документ/інформацію було надано, але вони нерелевантні</t>
  </si>
  <si>
    <t>проставляється, якщо документ/практика відсутні у громаді взагалі</t>
  </si>
  <si>
    <t>документ/інформація пройшла верифікацію МіО або експертом, потрібні уточнення від ПС</t>
  </si>
  <si>
    <t>документ/практика наявні, громада надає докази</t>
  </si>
  <si>
    <t>проставляється, якщо коментарі верифікатора опрацьовано і документ прийнято</t>
  </si>
  <si>
    <t>Вкажіть ім'я, посаду і контакти (тел, ел. пошта) посадових осіб, з якими проведено співбесіду</t>
  </si>
  <si>
    <t>Орган місцевого самоврядування не проводить цілеспрямованої діяльності із підтримки місцевого економічного розвитку (відсутні довгострокова програма сприяння МЕР та/або економічний профіль громади). Діяльність ОМС зосереджується лише на виконанні річних планів соціально-економічного розвитку.</t>
  </si>
  <si>
    <t>2.1. Розробка та виконання бюджету</t>
  </si>
  <si>
    <t>2.2. Генерування доходу в бюджет громади (джерела надходжень)</t>
  </si>
  <si>
    <t>2.3. Виконання публічних закупівель</t>
  </si>
  <si>
    <t>2.4. Управління  власністю громади</t>
  </si>
  <si>
    <t xml:space="preserve">2.5. Фінансова звітність та аудит </t>
  </si>
  <si>
    <t>Показник 2.1. Розробка та виконання бюджету</t>
  </si>
  <si>
    <t>Показник 2.2. Генерування доходу в бюджет громади (джерела надходжень)</t>
  </si>
  <si>
    <t>Показник 2.3. Виконання публічних закупівель</t>
  </si>
  <si>
    <t>Показник 2.4. Управління  власністю громади</t>
  </si>
  <si>
    <t>Орган місцевого самоврядування ще не розробляв річний бюджет і не має досвіду у звітуванні про виконання консолідованого бюджету громади.</t>
  </si>
  <si>
    <t>Проект бюджету розроблено ОМС та оприлюднено в його остаточному вигляді до ухвалення місцевою радою відповідно до вимог закону.
Бюджет громади не узгоджується з жодним із чинних планів стратегічного характеру.
ОМС розробляє щорічний звіт про виконання бюджету громади.</t>
  </si>
  <si>
    <t>Бюджет громади узгоджується із чинними планами стратегічного характеру. 
Щорічний звіт про виконання бюджету громади розробляється та оприлюднюється</t>
  </si>
  <si>
    <t>Орган місцевого самоврядування не веде обліку своєї податкової бази та місцевих джерел потенційного доходу.</t>
  </si>
  <si>
    <t xml:space="preserve">ОМС  відомо про неосвоєні джерела доходів, про випадки ухилення від сплати податків, а також причини, з яких це має місце, проте ніякого плану наповнення дохідної частини бюджету немає. </t>
  </si>
  <si>
    <t>ОМС формує загальну базу податкових надходжень до бюджету громади та місцевих джерел потенційного доходу. Розроблено план наповнення дохідної частини бюджету.</t>
  </si>
  <si>
    <t>ОМС сформував вичерпну загальну базу податкових надходжень до бюджету та інших місцевих джерел потенційного доходу. Розроблено план наповнення дохідної частини бюджету для щонайменше однієї позиції у цій базі і реалізовано щонайменше один захід на його виконання. 
Рішення про місцеві податки та збори приймається як регуляторний акт та проходить відповідну процедуру.</t>
  </si>
  <si>
    <t xml:space="preserve">ОМС розробив плани наповнення дохідної частини бюджету для щонайменше 3 позицій у базі податкових надходжень і реалізував більше ніж один захід на їхнє виконання (новий/удосконалений спосіб збирання податку чи вдосконалення процесів).  
План із наповнення доходної частини бюджету громади та супровідні документи з його імплементації оприлюднено. </t>
  </si>
  <si>
    <t>ОМС має чітке розуміння своєї податкової бази та місцевих джерел доходів до бюджету (в наявності є реєстри платників податків).
Розроблено і впроваджуються плани, які дозволяють наповнити дохідну частину бюджету громади з усіх власних джерел. 
Відпрацьовано більше ніж 2 заходи із виконання Плану.
Власні доходи бюджету зросли порівняно з попереднім роком.
Ставки по місцевих податках та зборах наближені до максимальних (відхилення не більше 30%).</t>
  </si>
  <si>
    <t>Замовники громади не використовують веб-портал ProZorro для проведення закупівель у громаді.</t>
  </si>
  <si>
    <t>Замовники громади використовують веб-портал ProZorro для проведення закупівель та для публікації річного плану або додатку до річного плану.</t>
  </si>
  <si>
    <t>Для забезпечення організації та проведення процедури закупівель по усіх замовниках затверджено відповідні положення про тендерний комітет або уповноважену особу, положення потребують оновлення</t>
  </si>
  <si>
    <t>Замовники громади використовують веб-портал ProZorro для проведення закупівель та для публікації річного плану або додатку до річного плану (річний план або додаток до річного плану оприлюднюються протягом 5 днів з дати затвердження).
На веб-сайті громади наведено ЄДРПОУ усіх замовників, що проводять закупівлі.
Для забезпечення організації та проведення процедури закупівель по усіх замовниках затверджено відповідні положення про тендерний комітет або уповноважену особу, які відповідають вимогам чинного законодавства 
Звіти про закупівлі та допорогові конкурентні процедури оприлюднюються.</t>
  </si>
  <si>
    <t>Оприлюднено всі звіти про закупівлі та допорогові конкурентні процедури вчасно.
Питома вага відкритих торгів у загальному обсязі процедур складає більше ніж 30%.</t>
  </si>
  <si>
    <t>Замовники громади використовують веб-портал ProZorro для проведення закупівель та для публікації річного плану або додатку до річного плану (річний план або додаток до річного плану оприлюднюються протягом 5 днів з дати затвердження; між річним планом та фактично оприлюдненою інформацією в системі ProZorro відсутні розбіжності)
Замовники громади намагаються проводити якнайбільше конкурентних процедур (питома вага відкритих торгів у загальному обсязі процедур складає більше ніж 40%)</t>
  </si>
  <si>
    <t xml:space="preserve">У громаді відсутній опис чи реєстр об’єктів комунальної власності. 
Інвентаризація майна не проводилась </t>
  </si>
  <si>
    <t>Розробляється опис (чи реєстр) об’єктів комунальної власності. Реєстр не є в публічному доступі. 
ОМС розробляє положення про управління активами за напрямками (оренда, безхазяйне майно, приватизація, списання тощо)
Управління з активами врегульовані принаймні одним внутрішнім документом.</t>
  </si>
  <si>
    <t>ОМС не створив окремого фінансового органу; положення фінансового органу не розроблено та не прийнято, посадові інструкції не затверджено.</t>
  </si>
  <si>
    <t xml:space="preserve">Місцевий фінансовий орган (МФО)  створений, затверджене Положення та  посадові інструкції його посадових осіб.
Фінансова звітність ОМС автоматизована – застосовується відповідне програмне забезпечення </t>
  </si>
  <si>
    <t>Затверджено нормативно- правовий акт, який передбачає запровадження внутрішнього контролю (інструкція з внутрішнього контролю).</t>
  </si>
  <si>
    <t>Планується до запровадження контроль за проведенням фінансово-господарських операцій принаймні у одному підрозділі, бюджетній установі (розроблено плани перевірок).</t>
  </si>
  <si>
    <t>КОМПЕТЕНЦІЯ 3. НАДАННЯ ПОСЛУГ</t>
  </si>
  <si>
    <t xml:space="preserve">3.1. Планування послуг </t>
  </si>
  <si>
    <t>3.2. Організація доступу населення та охопленість послугами</t>
  </si>
  <si>
    <t>3.3. Застосування механізмів отримання зворотних відгуків стосовно якості послуг</t>
  </si>
  <si>
    <t>3.4. Моніторинг рівня задоволеності послугами серед населення</t>
  </si>
  <si>
    <t>3.5. Інформаційно-роз’яснювальна робота з надання послуг </t>
  </si>
  <si>
    <t xml:space="preserve">Показник 3.1. Планування послуг </t>
  </si>
  <si>
    <t>Показник 3.2. Організація доступу населення та охопленість послугами</t>
  </si>
  <si>
    <t>Показник 3.3. Застосування механізмів отримання зворотних відгуків стосовно якості послуг</t>
  </si>
  <si>
    <t>Показник 3.4. Моніторинг рівня задоволеності послугами серед населення</t>
  </si>
  <si>
    <t>Удосконалення муніципальних послуг шляхом розроблення документів з планування не здійснюється, громадяни не залучені до процесів розроблення планів та цільових програм.
Фінансування не прив’язане до певного цільового стану надання послуг.</t>
  </si>
  <si>
    <t xml:space="preserve">Орган місцевого самоврядування визначив свої пріоритетні послуги на підставі думки громадян. Розпочато процес планування щонайменше однієї послуги за участю громадськості. Робоча група розробляє індикатори вимірювання якості послуги.  </t>
  </si>
  <si>
    <t xml:space="preserve">Затверджено детальний план з удосконалення та вимірювання якості щонайменше для однієї місцевої послуги. У місцевому бюджеті передбачені кошти для його реалізації.
 План розроблявся з врахуванням думки громадян та їхніх пріоритетів. </t>
  </si>
  <si>
    <t>ОМС розробив та затвердив щонайменше два плани з удосконалення своїх послуг. У місцевому бюджеті передбачені кошти для їх реалізації.
Принаймні в процесі реалізації одного плану досягнуто покращення. У процесі перегляду плану проведені додаткові дослідження (опитування) за потреби.
 Проміжний звіт за результатами виконання плану, який містить інформацію про досягнення очікуваних результатів,  оприлюднено на офіційному веб-сайті громади. 
Довготермінові плани  удосконалення послуг щорічно переглядаються. 
Штатне забезпечення визначене і також відображене в річному бюджеті.</t>
  </si>
  <si>
    <t xml:space="preserve">ОМС розробив та затвердив щонайменше три плани з вдосконалення послуг. В місцевому бюджеті передбачені кошти для їх реалізації. 
Відповідно до планів, досягнуто об’єктивного покращення двох послуг. Налагоджено збір даних вимірювання якості надання послуг.  
Щорічні звіти про виконання планів оприлюднюються на офіційному веб-сайті громади. </t>
  </si>
  <si>
    <t>ОМС завершив реалізацію затверджених планів з  удосконалення трьох і більше місцевих послуг. Відповідно до планів, досягнуто об’єктивного покращення. 
Щорічний аналіз стану справ із надання послуг опирається на дані індикаторів, якими вимірюється поступ. Ці дані також використовуються для інформування посадових осіб та громадськості. На їхній основі коригуються довготермінові плани і бюджети. Для забезпечення довготривалості досягнутих якісних змін внесені зміни в організаційну структуру виконавчих органів та в практику договірних відносин ОМС та зовнішніх контрагентів.</t>
  </si>
  <si>
    <t>Не проводилося жодного опитування громадської думки щодо рівня задоволеності базовими послугами протягом останніх 12 місяців.</t>
  </si>
  <si>
    <t xml:space="preserve">Середній рівень задоволеності базовими послугами становить 45%  від опитаних, визначений протягом останніх 12 місяців шляхом репрезентативного опитування.  </t>
  </si>
  <si>
    <t xml:space="preserve">Середній рівень задоволеності базовими послугами становить 55% від опитаних, визначений протягом останніх 12 місяців шляхом репрезентативного опитування.  </t>
  </si>
  <si>
    <t xml:space="preserve">Рівень задоволеності базовими послугами становить 65%, а для однієї послуги – щонайменше 75% від опитаних, визначений протягом останніх 12 місяців шляхом репрезентативного опитування. </t>
  </si>
  <si>
    <t xml:space="preserve">Рівень задоволеності базовими послугами становить 70%, а для однієї  послуги – щонайменше 80% від опитаних, визначений протягом останніх 12 місяців шляхом репрезентативного опитування.  </t>
  </si>
  <si>
    <t>Інформаційно-промоційні заходи не проводяться в громаді.</t>
  </si>
  <si>
    <t>Мала місце ситуативна діяльність із інформування громадян щодо послуг впродовж минулого року.</t>
  </si>
  <si>
    <t>КОМПЕТЕНЦІЯ 4. УЧАСТЬ ГРОМАДСЬКОСТІ</t>
  </si>
  <si>
    <t>4.3. Застосування інформаційних технологій для підтримки демократичного врядування</t>
  </si>
  <si>
    <t>4.5. Залучення місцевої молоді до управління громадою</t>
  </si>
  <si>
    <t xml:space="preserve">Показник 4.1. Публічність управлінської діяльності органів місцевого самоврядування </t>
  </si>
  <si>
    <t>Показник 4.3. Застосування інформаційних технологій для підтримки демократичного врядування</t>
  </si>
  <si>
    <t>Показник 4.5. Залучення місцевої молоді до управління громадою</t>
  </si>
  <si>
    <t>Показник 3.5. Інформаційно-роз’яснювальна робота з надання послуг</t>
  </si>
  <si>
    <t xml:space="preserve">Показник 2.5. Фінансова звітність та аудит </t>
  </si>
  <si>
    <t>ОМС має офіційний веб-сайт, який оновлюється рідше, ніж один раз на тиждень. Функції ведення веб-сайту закріплено за окремою посадовою особою. 
Розробляється ІТ план, який визначатиме, як інформаційні технології можуть застосовуватися для інформування громадськості про діяльність ОМС (далі ІТ план).
ОМС здійснив інвентаризацію (аудит) своєї технічної оснащеності та програмного забезпечення.</t>
  </si>
  <si>
    <t xml:space="preserve">В громаді відсутній будь-який офіційний план чи програма, якими враховуються гендерні аспекти. </t>
  </si>
  <si>
    <t>Орган місцевого самоврядування розробив та затвердив програму, що спрямована на досягнення цілей гендерної рівності або гендерні аспекти враховуються у візії майбутнього та/або інших положеннях стратегічних документів ОМС.</t>
  </si>
  <si>
    <t xml:space="preserve">Орган місцевого самоврядування не розробив жодного стратегічного плану щодо залучення молоді. </t>
  </si>
  <si>
    <t xml:space="preserve">Представники МКДО, молодіжних громадських організацій та інші молодіжні активісти входять до складу різних консультативно-дорадчих органів при ОМС (робочі групи, робочі комісії тощо), для вирішення питань в громаді. 
Щоквартально для молоді проводяться заходи, які відповідають потребам молоді, напр., тренінги з освоєння професій; ярмарки можливостей; стажування молоді у ОМС; зустрічі молодіжних громадських організацій із місцевим бізнесом тощо.
ОМС проводить аналіз молодіжної інфраструктури в громаді та здійснює моніторинг виконання програми сприяння розвитку молоді. 
ОМС щорічно публічно звітує про виконання програми сприяння розвитку молоді. </t>
  </si>
  <si>
    <t xml:space="preserve">Принаймні щоквартально представники МКДО, молодіжних громадських організацій та інші молодіжні активісти самостійно проводять заходи із розвитку громади, як в рамках програми сприяння розвитку молоді, так і свої окремі ініціативи. ОМС надає фінансову та організаційну підтримку у разі потреби. 
Програма сприяння розвитку молоді щорічно переглядається за участі членів МКДО, зміни вносяться за потреби та погоджуються з МКДО.
Місцева рада залучає членів МКДО до своїх засідань, громадських слухань та/або інших заходів; пропозиції молоді враховуються у всіх питаннях розвитку громади.
МКДО щорічно проводить громадський моніторинг діяльності місцевої ради з різних аспектів її функціонування; рекомендації МКДО враховуються, результати публікуються на веб-сайті громади, в соціальних мережах та інших каналах інформування.
Створена молодіжна інфраструктура відповідно до програми сприяння розвитку молоді, на основі аналізу потреб молоді. 
У громаді працює молодіжний центр, для функціонування якого виділено фінансування з місцевого бюджету, визначено відповідальну  посадову особу та затверджено календарний план його роботи з проведенням щотижневих заходів. 
Проводиться щорічна оцінка потреб молоді та оцінка участі молоді у вирішенні питань місцевого значення. </t>
  </si>
  <si>
    <t>КОМПЕТЕНЦІЯ 2. УПРАВЛІННЯ ФІНАНСАМИ ТА БЮДЖЕТОМ</t>
  </si>
  <si>
    <t>Представник MіО відділу:</t>
  </si>
  <si>
    <t>Оплачувані послуги</t>
  </si>
  <si>
    <t>Шкала оцінок</t>
  </si>
  <si>
    <t>Присвоєний бал</t>
  </si>
  <si>
    <t>Водопостачання</t>
  </si>
  <si>
    <t>Менше 50% домогосподарств  підключені до системи централізованого питного водопостачання</t>
  </si>
  <si>
    <t>Більше 50% домогосподарств  підключені до системи централізованого питногово допостачання</t>
  </si>
  <si>
    <t>Більше 75% домогосподарств підключені до системи централізованого питногово допостачання</t>
  </si>
  <si>
    <t>100% домогосподарств підключені до системи централізованого питногово допостачання</t>
  </si>
  <si>
    <t>Водовідведення</t>
  </si>
  <si>
    <t>Водовідведення менше 50% домогосподарств здійснюється централізовано чи асенізатором</t>
  </si>
  <si>
    <t>Водовідведення більше 50% домогосподарств здійснюється  централізовано чи асенізатором</t>
  </si>
  <si>
    <t>Водовідведення більше 75% домогосподарств  здійснюється  централізовано чи асенізатором</t>
  </si>
  <si>
    <t>Водовідведення 100% домогосподарств  здійснюється  централізовано чи асенізатором</t>
  </si>
  <si>
    <t>Утилізація відходів</t>
  </si>
  <si>
    <t>Менше 50% домогосподарств уклали договори на вивезення твердих побутових відходів</t>
  </si>
  <si>
    <t>Більше 50% домогосподарств уклали договори на вивезення твердих побутових відходів</t>
  </si>
  <si>
    <t>Більше 75% домогосподарств уклали договори на вивезення твердих побутових відходів</t>
  </si>
  <si>
    <t>100% домогосподарств уклали договори на вивезення твердих побутових відходів</t>
  </si>
  <si>
    <t>Транспортне забезпечення</t>
  </si>
  <si>
    <t>Менше 50% домогосподарств мають автобусну зупинку маршрутного транспорту в радіусі 1 км від дому</t>
  </si>
  <si>
    <t>Більше 50% домогосподарств мають автобусну зупинку  маршрутного транспорту в радіусі 1 км від дому</t>
  </si>
  <si>
    <t>Більше 75% домогосподарств мають автобусну зупинку  маршрутного транспорту в радіусі 1 км від дому</t>
  </si>
  <si>
    <t>100% домогосподарств мають автобусну зупинку маршрутного транспорту в радіусі 1 км від дому</t>
  </si>
  <si>
    <t xml:space="preserve">Адміністративні послуги </t>
  </si>
  <si>
    <t xml:space="preserve">Менше 50% домогосподарств мають доступ до більшості адмін. послуг в радіусі 3 км від дому або мають віддалений он-лайн доступ </t>
  </si>
  <si>
    <t>Більше 50% домогосподарств мають доступ  до більшості адмін. послуг в радіусі 3 км від дому або мають віддалений он-лайн доступ</t>
  </si>
  <si>
    <t>Більше 75% домогосподарств мають доступ  до більшості адмін. послуг в радіусі 3 км від дому або мають віддалений он-лайн доступ</t>
  </si>
  <si>
    <t>100% домогосподарств мають доступ до  більшості адмін. послуг в радіусі 3 км від дому або мають віддалений он-лайн доступ</t>
  </si>
  <si>
    <t>Неоплачувані послуги</t>
  </si>
  <si>
    <t>Дороги в межах населених пунктів</t>
  </si>
  <si>
    <t>Менше 50% домогосподарств розташовані на дорозі із твердим покриттям (асфальт, бетон, бруківка)</t>
  </si>
  <si>
    <t>Більше 50% домогосподарств розташовані на дорозі із твердим покриттям (асфальт, бетон, бруківка)</t>
  </si>
  <si>
    <t>Більше 75% домогосподарств розташовані на дорозі із твердим покриттям (асфальт, бетон, бруківка)</t>
  </si>
  <si>
    <t>100% домогосподарств розташовані на дорозі із твердим покриттям (асфальт, бетон, бруківка)</t>
  </si>
  <si>
    <t>Дороги між населеними пунктами</t>
  </si>
  <si>
    <t>Менше 50% доріг між населеними пунктами мають тверде покриття (асфальт, бетон, бруківка)</t>
  </si>
  <si>
    <t>Більше 50% доріг між  населеними пунктами мають тверде покриття (асфальт, бетон, бруківка)</t>
  </si>
  <si>
    <t>Більше 75% доріг між  населеними пунктами мають тверде покриття (асфальт, бетон, бруківка)</t>
  </si>
  <si>
    <t>100% доріг між  населеними пунктами мають тверде покриття (асфальт, бетон, бруківка)</t>
  </si>
  <si>
    <t>Шкільна освіта</t>
  </si>
  <si>
    <t>Дошкільні заклади</t>
  </si>
  <si>
    <t>Охорона здоров’я</t>
  </si>
  <si>
    <t>Послуги в сфері культури</t>
  </si>
  <si>
    <t xml:space="preserve">Публічний простір </t>
  </si>
  <si>
    <t>Сумарний бал</t>
  </si>
  <si>
    <t xml:space="preserve">Затверджено або оновлено принаймні два положення про управління активами за напрямками (оренда, безхазяйне майно, приватизація, списання тощо).
Положення опубліковані.
Реєстр об’єктів комунальної власності затверджено ОМС та оприлюднено на офіційному веб-сайті громади у зручному для переглядання форматі.
Розпочалася робота з розробки Програми з управління активами.
</t>
  </si>
  <si>
    <t xml:space="preserve">У процесі розробки бюджету громадянам надається певний проміжок часу для пропозицій та коментарів.
Бюджет громади розробляється на середньострокову перспективу (схвалено прогноз доходів і видатків місцевого бюджету на плановий рік та прогноз на наступні за плановим два бюджетних періоди).
ОМС розробляє та оприлюднює щоквартальні та щорічні звіти про виконання бюджету громади. </t>
  </si>
  <si>
    <t>ОМС організовує заходи для громадського обговорення проекту бюджету громади по суті у формі бюджетних  слухань із залученням різних груп населення громади (в інклюзивний спосіб).
Інформаційні матеріали про поточний бюджет громади у зручній для сприйняття формі розробляються та розповсюджуються серед місцевих мешканців. Формат подачі інформації про бюджет дозволяє зрозуміти яким чином у ньому відображені пріоритети громади.
Прогноз бюджету громади узгоджено із стратегічними планами розвитку громади та місцевими програмами.
Бюджетний процес регламентується внутрішніми нормативно - правовими актами; прийнято Бюджетний регламент. 
Процес виконання бюджетних програм оцінюється та оприлюднюються звіти за показниками якості та ефективності.
ОМС інтегрував підхід гендерно орієнтованого бюджетування у бюджетний процес громади.</t>
  </si>
  <si>
    <t>Мінімум 2 співбесіди з посадовими особами ОМС</t>
  </si>
  <si>
    <t>Посилання на офіційний веб-сайт громади, де оприлюднено проект бюджету за 10 днів відповідно до вимог закону</t>
  </si>
  <si>
    <t>Посилання на офіційний веб-сайт громади, де опубліковане рішення місцевої ради про затвердження бюджету громади на поточний рік із додатками</t>
  </si>
  <si>
    <t>Щорічний звіт про виконання бюджету громади</t>
  </si>
  <si>
    <t>Посилання на офіційний веб-сайт громади із затвердженою Стратегією розвитку громади чи іншими планами стратегічного характеру</t>
  </si>
  <si>
    <t>Співбесіда з посадовими особами щодо відображення стратегічних напрямків у видатковій частині бюджету</t>
  </si>
  <si>
    <t>Посилання на офіційний веб-сайт громади, де розміщене рішення про виконання бюджету у попередньому році</t>
  </si>
  <si>
    <t xml:space="preserve">Посилання на сторінку офіційного веб-сайту громади з бюджетом громади,  розробленим на 3 роки (прогнозом бюджету громади) </t>
  </si>
  <si>
    <t>Посилання на сторінку офіційного веб-сайту громади зі звітами про виконання бюджету (мінімум два квартальних та один річний за попередній рік)</t>
  </si>
  <si>
    <t>Співбесіда з посадовими особами щодо відображення стратегічних напрямків та місцевих програм у видатковій частині бюджету</t>
  </si>
  <si>
    <t>Звіт про суттєві розбіжності між планованими та фактичними доходами та витратами на кінець бюджетного періоду</t>
  </si>
  <si>
    <t>Бюджетні програми, складені із застосуванням підходу ГОБ</t>
  </si>
  <si>
    <t>Співбесіда з посадовими особами щодо відображення стратегічних напрямків та місцевих програмам у прогнозі бюджету громади</t>
  </si>
  <si>
    <t>Посилання на сторінку офіційного веб-сайту громади зі звітом про виконання паспортів бюджетних програм на попередній бюджетний період</t>
  </si>
  <si>
    <t xml:space="preserve">Посилання на офіційний веб-сайт громади, де опублікований затверджений бюджетний регламент </t>
  </si>
  <si>
    <t>Посилання на сторінку офіційного веб-сайту громади зі звітом щодо опрацювання поданих громадянами пропозицій до проєкту бюджету громади, в якому зазначено до яких груп відносяться громадяни (поділ на статі, молодь, особи з інвалідністю, особи старшого віку тощо)</t>
  </si>
  <si>
    <t xml:space="preserve">Документальне підтвердження проведення заходів по залученню до надання пропозицій до проєкту бюджету різних груп населення громади: молоді, осіб з інвалідністю, осіб старшого віку тощо. </t>
  </si>
  <si>
    <t>Підтвердження інтеграції підходу ГОБ у бюджетний процес громади</t>
  </si>
  <si>
    <t>Мінімум 2 співбесіди з посадовими особами ОМС про неосвоєні джерела доходів, про випадки ухилення від сплати податків, а також причини, з яких це має місце</t>
  </si>
  <si>
    <t>Посилання на бюджет поточного року, у якому чітко виокремлюються статті, сформовані податковими надходженнями</t>
  </si>
  <si>
    <t>Розпорядчий документ (рішення, розпорядження чи наказ) щодо визначення джерел потенційного доходу (наприклад, у формі плану заходів щодо наповнення бюджету)</t>
  </si>
  <si>
    <t>Реєстр договорів оренди</t>
  </si>
  <si>
    <t>Посилання на сторінку офіційного веб-сайту громади, де опубліковане рішення місцевої ради про місцеві податки та збори</t>
  </si>
  <si>
    <t>Спостереження.  Перевірка веб-сайту громади щодо відповідності процедури прийняття документу як регуляторного акту.</t>
  </si>
  <si>
    <t>Посилання на сторінку офіційного веб-сайту громади, де опубліковано План із наповнення доходної частини бюджету громади та супровідні документи з його імплементації</t>
  </si>
  <si>
    <t>Реєстри платників податків</t>
  </si>
  <si>
    <t xml:space="preserve">Посилання на сторінку офіційного веб-сайту громади, де опубліковано офіційно затверджений План із наповнення доходної частини бюджету, де передбачено ряд наступних заходів*: 
- створення робочої групи з ДФС,
- інвентаризація баз даних платників податків, 
- створення реєстрів платників податків,
- спільне відпрацювання з ДФС заборгованості, застосування заходів впливу на боржників, 
запровадження самоврядного контролю на території громади
 *у разі відсутності запровадження цих заходів у минулому.
</t>
  </si>
  <si>
    <t>Посилання на сторінку офіційного веб-сайту громади, де опубліковано рішення місцевої ради про місцеві податки та збори</t>
  </si>
  <si>
    <t>Співбесіди з посадовими особами щодо відповідності місцевих податків та зборів (згідно рішення ради) ставкам відповідно до Закону України.</t>
  </si>
  <si>
    <t>Співбесіди із мінімум двома уповноваженими посадовими особами громади</t>
  </si>
  <si>
    <t xml:space="preserve">Посилання на електронну систему публічних закупівель ProZorro з інформацією щодо проведення закупівель громади ТА 
для публікації річного плану або додатку до річного плану
Спостереження: ЄДРПО замовників громади на https://prozorro.gov.ua
</t>
  </si>
  <si>
    <t>Посилання на офіційний веб-сайт громади, де наведено ЄДРПОУ усіх замовників, що проводять закупівлі.</t>
  </si>
  <si>
    <t xml:space="preserve">Посилання на ProZorro, де опубліковано звіт про найменші та найбільші (або останні) закупівлі
</t>
  </si>
  <si>
    <t>Посилання на ProZorro, де опубліковано всі звіти про закупівлі та допорогові конкурентні процедури протягом одного дня після оприлюднення замовником договору про закупівлю в електронній системі закупівель або відміни тендеру/спрощеної закупівлі, або визнання тендеру таким, що не відбувся.</t>
  </si>
  <si>
    <t>Співбесіди із мінімум двома уповноваженими посадовими особами</t>
  </si>
  <si>
    <t>Нормативно-правовий акт ОМС про затвердження реєстру об'єктів комунальної власності ОМС</t>
  </si>
  <si>
    <t>Чинне Положення, що регулює питання управління активами за напрямками (оренда, безхазяйне майно, приватизація, списання тощо)</t>
  </si>
  <si>
    <t xml:space="preserve">Посилання на офіційний веб-сайт громади, де опубліковано реєстр об'єктів комунальної власності ОМС
Спостереження: реєстр доступний в окремому розділі (наприклад, у роздала Важлива інформація) у зручному для перегляду форматі
</t>
  </si>
  <si>
    <t xml:space="preserve">Громада* проводить реалізацію своїх активів через онлайн майданчики (де це можливо**). 
* для громад, які в поточному році не реалізовують своє майно, дана вимога нерелевантна.
** опція з реалізації продажу прав на оренду через ProZorro ще не доступна 
</t>
  </si>
  <si>
    <t>Посилання на офіційний веб-сайт громади, де опубліковано рішення місцевої ради про затвердження переліків комунального майна 1 та 2 типу</t>
  </si>
  <si>
    <t>Посилання на офіційний веб-сайт громади, де опубліковано затверджену Програму з управління активами</t>
  </si>
  <si>
    <t>Співбесіди із мінімум двома уповноваженими посадовими особами ОМС</t>
  </si>
  <si>
    <t>Посилання на офіційний веб-сайт громади, де опубліковано положення про МФО ( управління/відділ, окрема юридична особа)</t>
  </si>
  <si>
    <t>Офіційно затверджені посадові інструкції усіх посадових осіб МФО</t>
  </si>
  <si>
    <t>Скріншот відкритого вікна системи управління фінансами (наприклад, Програмний модуль “Система Logica” комплексу програм АІС “Місцеві бюджети”)</t>
  </si>
  <si>
    <t>Нормативно-правовий акт ОМС про затвердження інструкції (положення) із внутрішнього контролю</t>
  </si>
  <si>
    <t xml:space="preserve">Чинна інструкція (положення) із внутрішнього контролю </t>
  </si>
  <si>
    <t>План/и перевірок щодо запровадження контролю за проведенням фінансово-господарських операцій принаймні у одному підрозділі, бюджетній установі</t>
  </si>
  <si>
    <t xml:space="preserve">Інструкція (положення) із внутрішнього контролю в частині, де описано організацію контролю </t>
  </si>
  <si>
    <t xml:space="preserve">Посилання на офіційний веб-сайт громади, де розміщено нормативно-правовий акт ОМС про затвердження фінансових планів комунальних підприємств </t>
  </si>
  <si>
    <t>Посилання на офіційний веб-сайт громади, де розміщено  звіти про виконання фінансових планів комунальних підприємств</t>
  </si>
  <si>
    <t>Співбесіди із  уповноваженими посадовими особами</t>
  </si>
  <si>
    <t>Посилання на публікацію результатів опитувань громадян щодо вибору пріоритетної послуги</t>
  </si>
  <si>
    <t>Посилання на нормативно-правовий акт ОМС про створення робочої групи (РГ) із розроблення плану вдосконалення послуг/и
Спостереження: до РГ входять представники громадськості</t>
  </si>
  <si>
    <t>Посилання на сторінку офіційного веб-сайту громади, де розміщено протокол засідання РГ з удосконалення послуг, в якому відображене питання встановлення індикаторів якості послуги.</t>
  </si>
  <si>
    <t>Нормативно-правовий акт ОМС про затвердження плану вдосконалення однієї послуги, яку надає ОМС</t>
  </si>
  <si>
    <t>Посилання на сторінку офіційного веб-сайту громади, де опубліковано план удосконалення однієї послуги, яку надає ОМС</t>
  </si>
  <si>
    <t>Витяг з рішення про місцевий бюджет щодо виділення коштів на реалізацію Плану вдосконалення даної послуги</t>
  </si>
  <si>
    <t>Посилання на сторінку офіційного веб-сайту громади, де розміщено протоколи громадських обговорень / консультацій із громадськістю щодо покращення обраної послуги (мінімум 1)</t>
  </si>
  <si>
    <t>Посилання на публікацію результатів опитувань громадян щодо якості обраної послуги.</t>
  </si>
  <si>
    <t>Нормативно-правовий акт ОМС про затвердження  плану вдосконалення другої послуги, яку надає ОМС</t>
  </si>
  <si>
    <t>Посилання на сторінку офіційного веб-сайту громади, де опубліковано план удосконалення другої послуги, яку надає ОМС</t>
  </si>
  <si>
    <t>Витяг з рішення про місцевий бюджет щодо виділення коштів на реалізацію Плану вдосконалення другої послуги</t>
  </si>
  <si>
    <t>Посилання на сторінку офіційного веб-сайту громади, де розміщено протоколи громадських обговорень / консультацій із громадськістю щодо покращення другої послуги (мінімум 1)</t>
  </si>
  <si>
    <t>Посилання на публікацію результатів опитувань громадян щодо якості другої послуги</t>
  </si>
  <si>
    <t>Посилання на сторінку офіційного веб-сайту громади, де розміщено проміжний звіт з виконання Плану вдосконалення якості першої послуги та встановлення індикаторів якості та механізмів для їхнього вимірювання та поточного моніторингу. 
Спостереження: Звіт містить дані про використані джерела фінансування Плану
Спостереження: досягнуто покращення??</t>
  </si>
  <si>
    <t>Посилання на сторінку офіційного веб-сайту громади, де розміщено рішення місцевої ради про перегляд та внесення змін до Плану вдосконалення першої послуги за останній рік</t>
  </si>
  <si>
    <t>Посилання на сторінку офіційного веб-сайту громади, де розміщено рішення місцевої ради про перегляд та внесення змін до Плану вдосконалення другої послуги за останній рік</t>
  </si>
  <si>
    <t>Нормативно-правовий акт ОМС про затвердження  плану вдосконалення третьої послуги, яку надає ОМС</t>
  </si>
  <si>
    <t>Посилання на сторінку офіційного веб-сайту громади, де опубліковано план удосконалення третьої послуги, яку надає ОМС</t>
  </si>
  <si>
    <t>Витяг з рішення про місцевий бюджет щодо виділення коштів на реалізацію Плану вдосконалення третьої послуги</t>
  </si>
  <si>
    <t>Співбесіда із заступником голови, відповідальним за сферу комунальних послуг</t>
  </si>
  <si>
    <t>Посилання на сторінку офіційного веб-сайту громади, де розміщено окреме вікно для надання зворотнього зв'язку щодо якості послуг</t>
  </si>
  <si>
    <t>Положення про проведення щорічної оцінки відповідних працівників апарату та керівників комунальних підприємств, де враховані показники ефективності роботи із зверненнями/скаргами громадян, отриманих через усі канали комунікації для зворотніх відгуків</t>
  </si>
  <si>
    <t>Нормативно-правовий акт ОМС про зарахування результатів проведення щорічної оцінки відповідних працівників апарату та керівників комунальних підприємств, де враховані показники ефективності роботи із зверненнями/скаргами громадян, отриманих через усі канали комунікації для зворотніх відгуків протягом попереднього року</t>
  </si>
  <si>
    <t xml:space="preserve">Посилання на сторінку офіційного веб-сайту громади, де опубліковано щоквартальні звіти з аналізом відгуків/скарг щодо якості послуг, з яких випливає, що були враховані коментарі, надіслані через згадані вище ІТ інструменти (мінімум 2 за попередній рік) </t>
  </si>
  <si>
    <t>Документальне підтвердження проведення аналізу на відповідність планів/програм потребам жінок, молоді, різних вікових груп  та громадян із особливими потребами (мінімум 2 протягом попереднього року).</t>
  </si>
  <si>
    <t>Посилання на сторінку офіційного веб-сайту громади, де опубліковано  звіти з аналізом результатів опитування різних груп населення громади, проведені громадськими організаціями чи ініціативними групами за дорученням ОМС</t>
  </si>
  <si>
    <t>Нормативно-правовий акт ОМС, що встановлює термін роботи із скаргою/зверненням щодо якості послуг до 10 робочих днів</t>
  </si>
  <si>
    <t>Документальне підтвердження (скрін-шот, посилання) використання ОМС інноваційних методів та інструментів отримання та обробки відгуків та звернень громадян щодо якості послуг (чат-боти, автоматизовані системи обробки звернень, контактні центри, у тому числі створені на засадах співробітництва територіальних громад тощо)</t>
  </si>
  <si>
    <t>Посилання на договори про співробітництво територіальних громад, положення про автоматизовану систему обробки звернень або інші документи, що підтверджують використання інноваційних методів та інструментів обробки звернень (за наявності)</t>
  </si>
  <si>
    <t xml:space="preserve">Посилання на сторінку веб-сайту громади, де є система оцінювання громадянами за  встановленою бальною шкалою якості опрацювання їхніх звернень чи скарг щодо якості кожної із базових послуг
Спостереження: представлена шкала оцінювання для усіх послуг, зазначених в показнику 3.2 </t>
  </si>
  <si>
    <t>Посилання на сторінку сайту, де розміщено дані результатів репрезентативного опитування громадян щодо задоволеності базовими послугами, де середній рівень задоволеності послугами становить не менше 45% (протягом останніх 12 місяців)</t>
  </si>
  <si>
    <t>Витяг зі звіту про проведення репрезентативного опитування, де зазначено яка методологія використовувалася для відповідного дослідження</t>
  </si>
  <si>
    <t>Посилання на сторінку сайту, де розміщено дані результатів репрезентативного опитування громадян щодо задоволеності базовими послугами, де середній рівень задоволеності послугами становить не менше 55% (протягом останніх 12 місяців)</t>
  </si>
  <si>
    <t>Посилання на сторінку сайту, де розміщено дані результатів репрезентативного опитування громадян щодо задоволеності базовими послугами, де середній рівень задоволеності послугами становить не менше 60% (протягом останніх 12 місяців)</t>
  </si>
  <si>
    <t>Дані результатів репрезентативного опитування громадян щодо задоволеності базовими послугами, де рівень задоволеності принаймні 1 послугою становить щонайменше 70% від опитаних (протягом останніх 12 місяців)</t>
  </si>
  <si>
    <t>Посилання на сторінку сайту, де розміщено дані результатів репрезентативного опитування громадян щодо задоволеності базовими послугами, де середній рівень задоволеності послугами становить не менше 65%</t>
  </si>
  <si>
    <t>Дані результатів репрезентативного опитування громадян щодо задоволеності базовими послугами, де рівень задоволеності принаймні 1 послугою становить щонайменше 75% від опитаних (протягом останніх 12 місяців)</t>
  </si>
  <si>
    <t>Посилання на сторінку сайту, де розміщено дані результатів репрезентативного опитування громадян щодо задоволеності базовими послугами, де середній рівень задоволеності послугами становить не менше 70%</t>
  </si>
  <si>
    <t>Дані результатів репрезентативного опитування громадян щодо задоволеності базовими послугами, де рівень задоволеності принаймні 1 послугою становить щонайменше 80% від опитаних (протягом останніх 12 місяців)</t>
  </si>
  <si>
    <t xml:space="preserve">Рівень задоволеності базовими послугами становить 60%, а для однієї послуги – щонайменше 70% від опитаних, визначений протягом останніх 12 місяців шляхом репрезентативного опитування. </t>
  </si>
  <si>
    <t>Співбесіда з відповідальними посадовими особами</t>
  </si>
  <si>
    <t xml:space="preserve">Посилання на сторінку офіційного веб-сайту громади, де розміщено нормативно-правовий акт ОМС про затвердження комунікаційного плану щонайменше для однієї послуги
</t>
  </si>
  <si>
    <t>Посилання на документ комунікаційного плану для однієї послуги</t>
  </si>
  <si>
    <t>Документальне підтвердження проведення принаймні одного публічного заходу у формі громадського зібрання з метою налагодження діалогу з громадськістю щодо послуг (протягом останнього року)</t>
  </si>
  <si>
    <t xml:space="preserve">Посилання на сторінку офіційного веб-сайту громади, де розміщено нормативно-правовий акт ОМС про затвердження комунікаційного плану для другої послуги
</t>
  </si>
  <si>
    <t>Посилання на документ комунікаційного плану для другої послуги</t>
  </si>
  <si>
    <t>Документальне підтвердження проведення публічних заходів у формі громадського зібрання з метою налагодження діалогу з громадськістю щодо послуг (мінімум 2 протягом попереднього року)</t>
  </si>
  <si>
    <t>Посилання на нормативно-правовий акт ОМС за результатами такого обговорення (мінімум 2)</t>
  </si>
  <si>
    <t>Посилання на сторінки веб-сайту громади, де розміщено основну інформацію для кожної із базових послуг
Спостереження: представлена інформація для усіх послуг, зазначених в показнику 3.2, оновлена протягом останніх 60 днів</t>
  </si>
  <si>
    <t xml:space="preserve">Посилання на сторінку офіційного веб-сайту громади, де розміщено нормативно-правовий акт ОМС про затвердження комунікаційного плану для третьої послуги
</t>
  </si>
  <si>
    <t>Посилання на документ комунікаційного плану для третьої послуги</t>
  </si>
  <si>
    <t>Документальне підтвердження проведення публічних заходів у формі громадського зібрання з метою налагодження діалогу з громадськістю щодо послуг (мінімум 3 протягом попереднього року)</t>
  </si>
  <si>
    <t>Посилання на нормативно-правовий акт ОМС за результатами такого обговорення (мінімум 3)</t>
  </si>
  <si>
    <t xml:space="preserve">Фото (мінімум три) приміщення ЦНАПу, в якому знаходяться буклети з інформацією про послуги ОМС, що надаються в громаді
</t>
  </si>
  <si>
    <t>Співбесіди із мінімум двома відповідальними посадовими особами виконавчих органів місцевої ради</t>
  </si>
  <si>
    <t>Розробляється програма сприяння  розвитку молоді із застосуванням підходу «залучення молоді» на період не менше ніж 2 роки (далі Програма сприяння розвитку молоді). Проведене опитування щодо вивчення потреб молоді в громаді, а також молодь залучена до обговорення проекту програми. 
У структурі виконавчих органів  місцевої ради є структурний підрозділ або окрема посадова особа або молодіжний працівник\працівниця, відповідальний/а за організацію молодіжної роботи</t>
  </si>
  <si>
    <t xml:space="preserve">Проект програми сприяння розвитку молоді на будь-якому етапі підготовки </t>
  </si>
  <si>
    <t>Матеріали, які були в основі формування програми сприяння розвитку молоді і були зібрані/розроблені/напрацьовані молоддю (наприклад, дані опитування молоді, мапування молодіжної інфраструктури, аналіз стану молодіжної роботи тощо)</t>
  </si>
  <si>
    <t xml:space="preserve">Програма сприяння розвитку молоді офіційно затверджена і реалізується (виділено фінансування, заходи проводяться). 
Впроваджено щонайменше один механізм залучення молоді до прийняття рішень, наприклад – створений молодіжний консультативно-дорадчий орган (МДКО). 
Аналіз молодіжної інфраструктури не проводиться. 
</t>
  </si>
  <si>
    <t xml:space="preserve">Посилання на рішення місцевої ради про затвердження програми сприяння розвитку молоді </t>
  </si>
  <si>
    <t xml:space="preserve">Програма сприяння розвитку молоді </t>
  </si>
  <si>
    <t>Витяг із поточного бюджету громади, де містяться статті для фінансового забезпечення виконання програми сприяння розвитку молоді</t>
  </si>
  <si>
    <t>Нормативно-правовий акт про створення Молодіжного консультативно-дорадчого органу (МДКО) при ОМС</t>
  </si>
  <si>
    <t>Чинне Положення про МДКО (може бути без особового складу)</t>
  </si>
  <si>
    <t>Документальне підтвердження реалізації заходів/проектів для молоді виконавчими органами місцевої ради</t>
  </si>
  <si>
    <t xml:space="preserve">Упродовж минулого року виконано план заходів з виконання програми сприяння розвитку молоді відповідно до визначених термінів 
У громаді створений МКДО, який проводить заходи мінімум один раз на квартал. Серед членів МКДО є представники різних населених пунктів громади.. 
Представники МКДО залучені до реалізації програми сприяння розвитку молоді. 
МКДО була мінімум раз протягом року задіяна та/або надала пропозиції щодо вирішення проблеми громади поза сферами молодіжної політики, культури та спорту. </t>
  </si>
  <si>
    <t>Звіт про здійснення заходів з виконання програми сприяння розвитку молоді за попередній календарний рік (відповідно до календарного плану більше 90% заходів виконано). Аналіз якості реалізації плану не проводився.</t>
  </si>
  <si>
    <t>Особовий склад МКДО, до якого входять представники усіх старостинських округів громади</t>
  </si>
  <si>
    <t xml:space="preserve">Документальне підтвердження проведення заходів (у тому числі організаційних)  членами МКДО раз на квартал (мінімум 2 підтвердження за останні 6 місяців) </t>
  </si>
  <si>
    <t>Підтвердження наявності представників МКДО, молодіжних громадських організацій та інших молодіжних активістів у складі різних консультативно-дорадчих органів при ОМС (не менше 70% серед усіх КДО включають представників МКДО, молодіжних громадських організацій та інших молодіжних активістів.</t>
  </si>
  <si>
    <t>Документальні підтвердження проведення заходів для молоді, мінімум 2 за останні 6 місяців (наприклад, тренінги з освоєння професій; ярмарки можливостей; стажування в ОМС; зустрічі молодіжних громадських організацій із місцевим бізнесом тощо).</t>
  </si>
  <si>
    <t>Програма сприяння розвитку молоді в частині, де проведено аналіз молодіжної інфраструктури упродовж поточного року та у разі потреби внесені необхідні зміни</t>
  </si>
  <si>
    <t>Документальне підтвердження проведення заходів за ініціативи представників МКДО, молодіжних громадських організацій та інших молодіжних активістів щоквартально (принаймні 2 за попередні 6 місяців)</t>
  </si>
  <si>
    <t>Посилання на публікацію звіту із результатами громадського моніторингу представниками МКДО (молодіжними активістами) діяльності місцевої ради в різних сферах її функціонування (проведення сесій, організація звітування тощо) упродовж останнього календарного року мінімум через два канали інформування (на веб-сайті громади, в соціальних мережах та інших каналах інформування)</t>
  </si>
  <si>
    <t>Документальне підтвердження врахування пропозицій, визначених у звіті із результатами громадського моніторингу представниками МКДО (молодіжними активістами) діяльності місцевої ради.</t>
  </si>
  <si>
    <t>Витяг із звіту про виконання програми сприяння розвитку молоді в частині виконання завдань про створення молодіжної інфраструктури у продовж минулого року</t>
  </si>
  <si>
    <t>Програма/ календарний план заходів молодіжного центру на поточний рік (заходи проводяться щотижня)</t>
  </si>
  <si>
    <t>Звіт про проведення оцінки потреб молоді та оцінки участі молоді у вирішенні питань місцевого значення за попередній рік</t>
  </si>
  <si>
    <t>Статус 
(так/ні)</t>
  </si>
  <si>
    <t>Додаток 1.2</t>
  </si>
  <si>
    <t>так</t>
  </si>
  <si>
    <t>ні</t>
  </si>
  <si>
    <t xml:space="preserve">Матеріали для бюджетних слухань для ознайомлення громадян з проектом бюджету у зручній для сприйняття формі
</t>
  </si>
  <si>
    <t>Посилання на протокол/и громадських (бюджетних) слухань із залученням різних груп населення  для ознайомлення з проектом бюджету та отримання відгуку від них</t>
  </si>
  <si>
    <t xml:space="preserve">Посилання на сторінку офіційного веб-сайту громади з опублікованим звітом щодо опрацювання поданих громадянами пропозицій до проекту бюджету громади, в якому зазначено які пропозиції були враховані, а які ні
</t>
  </si>
  <si>
    <t xml:space="preserve">Затверджено або оновлено принаймні три  положення про управління активами за напрямками (оренда, безхазяйне майно, приватизація, списання тощо).
Громада* проводить реалізацію своїх активів через онлайн майданчики (де це можливо).
(* для громад, які в поточному році не реалізовують своє майно, дана вимога нерелевантна).
Програма з управління активами затверджена та опублікована.
</t>
  </si>
  <si>
    <t>Документальне підтвердження реалізації заходів Програми з управління активами</t>
  </si>
  <si>
    <t>Орган місцевого самоврядування створив відповідні підрозділи та/або мають штатного спеціаліста для здійснення менше 33% передбачених законом повноважень.</t>
  </si>
  <si>
    <t xml:space="preserve">ОМС створив відповідні підрозділи та/або мають штатного спеціаліста для здійснення від 34 - до 50 % передбачених законом повноважень. </t>
  </si>
  <si>
    <t xml:space="preserve">ОМС створив відповідні підрозділи та/або мають штатного спеціаліста для здійснення від 51 - до 66 %  передбачених законом повноважень.  </t>
  </si>
  <si>
    <t>ОМС створив відповідні підрозділи та/або мають штатного спеціаліста для здійснення від 67 - до 80 % передбачених законом повноважень.</t>
  </si>
  <si>
    <t xml:space="preserve">ОМС створив відповідні підрозділи та/або мають штатного спеціаліста для здійснення від 81 - до 90 % передбачених законом повноважень. </t>
  </si>
  <si>
    <t>У структурі виконавчих органів місцевої ради немає підрозділу чи посадової особи, відповідальної за організацію надання публічної інформації та комунікацію з громадськістю.
Відсутня комунікаційна стратегія громади.</t>
  </si>
  <si>
    <t>Орган місцевого самоврядування не застосовує механізмів зворотнього зв’язку щодо якості послуг.</t>
  </si>
  <si>
    <t xml:space="preserve">ОМС  обробляє відгуки щодо якості послуг, що надходять через ЦНАП, веб-сайт та за допомогою принаймні двох  додаткових електронних інструментів (Telegram, Viber, Messenger, WhatsApp, Skype, WeChat, електронні мапи, власний мобільний додаток тощо).
Аналіз звернень щодо якості послуг проводиться у розрізі виду послуги, статі, віку, місця проживання та особливого статусу заявників (особи з інвалідністю, внутрішньо переміщені особи тощо).
При розробці та перегляді  планових та програмних документів з питань покращення послуг аналізується чи відповідає план потребам жінок та чоловіків різного віку,  осіб із особливими потребами. До цього залучаються результати опитування цих груп населення громади.
ОМС встановив термін роботи із скаргою/зверненням щодо якості послуг до 10 днів.
При проведенні щорічної оцінки співробітників і керівників комунальних підприємств враховуються показники ефективності роботи із зверненнями/скаргами громадян, отриманих через усі канали комунікації для зворотніх відгуків.
</t>
  </si>
  <si>
    <t xml:space="preserve">Програма МЕР містить не менше ніж три проекти з детально описаними заходами, що необхідно виконати, переліком та вартістю необхідних матеріалів/обладнання/ послуг, які необхідно придбати, та відповідальними особами, закріпленими за координацію виконання кожного з проектів.
Представники КДО з МЕР щорічно звітують перед місцевою радою щодо своєї діяльності та оприлюднює свої звіти на офіційному веб-сайті громади. Звіт містить аналіз виконання Програми МЕР, пропозиції до її оновлення, а також аналіз перспектив для МЕР на наступний рік. У звіті окремо висвітлюється діяльність КДО з МЕР стосовно стимулювання підприємницької діяльності серед молоді, жінок, та/або інших вразливих груп населення громади.
Щорічний публічний звіт голови громади містить окремий розділ, присвячений місцевому економічному розвитку на основі Програми МЕР. Зокрема, наведено дані стосовно виконаних проектів, стану впровадження поточних проектів з МЕР та щодо розробки нових проектів з МЕР.
Щонайменше два проекти МЕР спів-фінансуються з коштів місцевого бюджету, при цьому, принаймні один із них – співфінансується коштом приватного сектору. 
</t>
  </si>
  <si>
    <t xml:space="preserve">Співбесіда із головою громади, заступниками, секретарем </t>
  </si>
  <si>
    <t>Штатний розпис апарату місцевої ради та її виконавчих органів</t>
  </si>
  <si>
    <t>Співбесіда із старостами</t>
  </si>
  <si>
    <t xml:space="preserve">Документальне підтвердження розробки Програми місцевого економічного розвитку 
</t>
  </si>
  <si>
    <t>Документальне підтвердження (скрін-шот, посилання) використання ОМС принаймні двох ІТ інструментах - Telegram, Viber, Messenger, WhatsApp, Skype, WeChat, електронні мапи, власний мобільний додаток тощо, які задіяні для надання відгуків чи скарг щодо якості послуг</t>
  </si>
  <si>
    <t>Співбесіди з відповідальними посадовими особами</t>
  </si>
  <si>
    <t>Посилання на офіційний веб-сайт громади</t>
  </si>
  <si>
    <t xml:space="preserve">Положення про базовий підрозділ (сектор), що відповідає за впровадження комунікаційної стратегії </t>
  </si>
  <si>
    <t>Співбесіди із мінімум двома відповідальними посадовими особами апарату або депутатами</t>
  </si>
  <si>
    <t>Співбесіди  щодо частоти оновлення офіційного веб-сайту громади</t>
  </si>
  <si>
    <t>Посилання на звіт з інвентаризації (аудиту) технічної оснащеності та програмного забезпечення виконавчих органів місцевої ради, проведеної протягом попереднього календарного року</t>
  </si>
  <si>
    <t>Посилання на офіційний веб-сайт громади, який оновлюється щотижня (спостереження за даними останніх 90 днів)</t>
  </si>
  <si>
    <t>Посилання на рішення місцевої ради щодо затвердження ІТ плану.</t>
  </si>
  <si>
    <t>Документальне підтвердження виконання заходу з ІТ плану</t>
  </si>
  <si>
    <t xml:space="preserve">Посилання на сторінку(и) офіційного веб-сайту ОМС, де можна скласти і відправити звернення або поставити запитання </t>
  </si>
  <si>
    <t xml:space="preserve">Звіт із результатами опрацювання звернень громадян упродовж 15 днів, отриманих через електронну форму на офіційному веб-сайті (за останні 12 місяців) </t>
  </si>
  <si>
    <t xml:space="preserve">Посилання на сторінку(и) веб-сайту ОМС, де розміщуються відповіді на коментарі та/або запитання громадян* від ключових посадових осіб ОМС (Голова, секретар ради, заступники голови, керівники відділів тощо), які надані упродовж останніх 3 місяців.
* У разі наявності запитань без відповіді посадових осіб ОМС упродовж 30 днів – критерій не виконаний
</t>
  </si>
  <si>
    <t>Посилання на звіт із результатами опрацювання звернень громадян упродовж 10 днів, отриманих через електронну форму на офіційному веб-сайті</t>
  </si>
  <si>
    <t>Документальне підтвердження функціонування ІТ інструментів для відслідковування громадської думки, у тому числі для вирішення проблем у сфері надання послуг (наприклад, DOBRE.Pytannya - опитування щодо послуг, власні е-послуги відповідної громади)</t>
  </si>
  <si>
    <t>Посилання на результати опитувань для відслідковування громадської думки, у тому числі для вирішення проблем у сфері надання послуг, принаймні одного за останній рік</t>
  </si>
  <si>
    <t>Посилання на нормативно-правові акти ОМС, прийняті з урахуванням результатів опитування громадської думки, принаймні одного за останній рік</t>
  </si>
  <si>
    <t>ІТ план (ІТ стратегія), який містить кількісні показники ефективності та визначені терміни їх виконання.</t>
  </si>
  <si>
    <t>Посилання на рішення місцевої ради щодо затвердження ІТ плану (ІТ стратегія), який містить кількісні показники ефективності та визначені терміни їх виконання.</t>
  </si>
  <si>
    <t xml:space="preserve">Посилання на звіт про консультації з громадськістю щодо покрашення використання інформаційних технологій для інформування громадян про діяльність ОМС протягом попереднього року. </t>
  </si>
  <si>
    <t>Відповідні нормативно-правові акти ОМС, прийняті за результатами онлайн обговорень (консультацій) з громадянами (за попередній рік)</t>
  </si>
  <si>
    <t>Чинне Положення про онлайн обговорення (е-консультації) з громадянами</t>
  </si>
  <si>
    <t>Документальне підтвердження функціонування ІТ інструментів для підтримки залучення жителів до управління розвитком громади (бюджет участі, е-петиції тощо).</t>
  </si>
  <si>
    <t xml:space="preserve">Посилання на онлайн обговорення (консультації) з громадянами (мінімум 3 консультації за попередній рік)
Спостереження: наявність коментарів від громадян у кожній “консультації” </t>
  </si>
  <si>
    <t>Звіт посадових осіб або інше документальне підтвердження  щодо факту внесення змін до сторінок веб-сайту на основі отриманих відгуків від користувачів протягом останнього календарного року</t>
  </si>
  <si>
    <t>Посилання на рішення місцевої ради щодо внесення змін до ІТ плану на основі консультацій з громадськістю за останній календарний рік</t>
  </si>
  <si>
    <t>Документ ІТ плану (ІТ стратегії), переглянутий та оновлений з урахуванням результатів консультацій з громадськістю за останній календарний рік</t>
  </si>
  <si>
    <t xml:space="preserve"> Співбесіди із мінімум двома відповідальними особами або депутатами</t>
  </si>
  <si>
    <t>Діагностика поточного стану громади (може бути як частина загального документа)</t>
  </si>
  <si>
    <t>Посилання на сторінку офіційного веб-сайту ОМС з рішенням сесії депутатів щодо затвердження Стратегії громади</t>
  </si>
  <si>
    <t xml:space="preserve">Посилання на сторінку офіційного веб-сайту ОМС з Планом соціально-економічного розвитку в частині фінансування проектів Стратегії 
</t>
  </si>
  <si>
    <r>
      <t xml:space="preserve">Проект розробки візії майбутнього громади - сам документ Стратегії розвитку на будь-якому етапі готовності 
</t>
    </r>
    <r>
      <rPr>
        <b/>
        <sz val="10"/>
        <color theme="1"/>
        <rFont val="Arial"/>
        <family val="2"/>
      </rPr>
      <t>АБО</t>
    </r>
    <r>
      <rPr>
        <sz val="10"/>
        <color theme="1"/>
        <rFont val="Arial"/>
        <family val="2"/>
      </rPr>
      <t xml:space="preserve"> посилання на сторінку офіційного веб-сайту ОМС з протоколами зустрічей РГ щодо розробки Стратегії громади</t>
    </r>
  </si>
  <si>
    <r>
      <t xml:space="preserve">Посилання на сторінку офіційного веб-сайту ОМС з протоколами громадських обговорень 
</t>
    </r>
    <r>
      <rPr>
        <b/>
        <sz val="10"/>
        <color theme="1"/>
        <rFont val="Arial"/>
        <family val="2"/>
      </rPr>
      <t>ТА/АБО</t>
    </r>
    <r>
      <rPr>
        <sz val="10"/>
        <color theme="1"/>
        <rFont val="Arial"/>
        <family val="2"/>
      </rPr>
      <t xml:space="preserve"> робочих зустрічей за участі громадськості від усіх населених пунктів громади щодо участі в процесі розробки Стратегії громади/або її перегляду 
</t>
    </r>
    <r>
      <rPr>
        <b/>
        <sz val="10"/>
        <color theme="1"/>
        <rFont val="Arial"/>
        <family val="2"/>
      </rPr>
      <t>ТА/АБО</t>
    </r>
    <r>
      <rPr>
        <sz val="10"/>
        <color theme="1"/>
        <rFont val="Arial"/>
        <family val="2"/>
      </rPr>
      <t xml:space="preserve"> частина Стратегії, де описується процедура її розробки і з безпосереднім залученням громадськості</t>
    </r>
  </si>
  <si>
    <t xml:space="preserve">Посилання на сторінку офіційного веб-сайту ОМС рішення сесії ради про затвердження організаційної структури виконавчого апарату ради громади </t>
  </si>
  <si>
    <r>
      <t xml:space="preserve">Посилання на веб-сайт громади/сторінку громади у соціальних мережах, де зазначається, що очікуються коментарі або пропозиції до проекту бюджету від громадян і надається для цього технічна можливість (наприклад, гугл-форма для пропозицій тощо)
</t>
    </r>
    <r>
      <rPr>
        <b/>
        <sz val="10"/>
        <color theme="1"/>
        <rFont val="Arial"/>
        <family val="2"/>
      </rPr>
      <t>ТА/АБО</t>
    </r>
    <r>
      <rPr>
        <sz val="10"/>
        <color theme="1"/>
        <rFont val="Arial"/>
        <family val="2"/>
      </rPr>
      <t xml:space="preserve"> Документальне підтвердження іншого способу збирання пропозицій до проекту бюджету громади (фото дошки оголошень про початок збору пропозицій, скринька для подання пропозицій тощо).
</t>
    </r>
  </si>
  <si>
    <r>
      <t xml:space="preserve">Звіт щодо опрацювання поданих громадянами пропозицій до проекту бюджету громади.
</t>
    </r>
    <r>
      <rPr>
        <b/>
        <sz val="10"/>
        <color theme="1"/>
        <rFont val="Arial"/>
        <family val="2"/>
      </rPr>
      <t xml:space="preserve">ТА </t>
    </r>
    <r>
      <rPr>
        <sz val="10"/>
        <color theme="1"/>
        <rFont val="Arial"/>
        <family val="2"/>
      </rPr>
      <t xml:space="preserve">Посилання на протокол засідання бюджетної комісії щодо розгляду поданих громадянами пропозицій
</t>
    </r>
  </si>
  <si>
    <r>
      <t xml:space="preserve">Посилання на протокол/и громадських (бюджетних) слухань щодо ознайомлення громадян з проектом бюджету та отримання відгуку від них
</t>
    </r>
    <r>
      <rPr>
        <b/>
        <sz val="10"/>
        <color theme="1"/>
        <rFont val="Arial"/>
        <family val="2"/>
      </rPr>
      <t>АБО</t>
    </r>
    <r>
      <rPr>
        <sz val="10"/>
        <color theme="1"/>
        <rFont val="Arial"/>
        <family val="2"/>
      </rPr>
      <t xml:space="preserve"> Документальне підтвердження проведення інших публічних консультацій щодо розгляду проекту бюджету</t>
    </r>
  </si>
  <si>
    <r>
      <t xml:space="preserve">Посилання на брошуру «Бюджет для Громадян» у зручній для розуміння громадянами формі поточного бюджету громади 
</t>
    </r>
    <r>
      <rPr>
        <b/>
        <sz val="10"/>
        <color theme="1"/>
        <rFont val="Arial"/>
        <family val="2"/>
      </rPr>
      <t>ТА</t>
    </r>
    <r>
      <rPr>
        <sz val="10"/>
        <color theme="1"/>
        <rFont val="Arial"/>
        <family val="2"/>
      </rPr>
      <t xml:space="preserve"> фото, на яких зафіксовано момент роздачі брошури громадянам</t>
    </r>
  </si>
  <si>
    <r>
      <t xml:space="preserve">Посилання на сторінку офіційного веб-сайту громади з усіма місцевими програмами 
</t>
    </r>
    <r>
      <rPr>
        <b/>
        <sz val="10"/>
        <color theme="1"/>
        <rFont val="Arial"/>
        <family val="2"/>
      </rPr>
      <t>ТА</t>
    </r>
    <r>
      <rPr>
        <sz val="10"/>
        <color theme="1"/>
        <rFont val="Arial"/>
        <family val="2"/>
      </rPr>
      <t xml:space="preserve"> з їх фінансуванням (показники, мета та скільки грошей закладено)
</t>
    </r>
  </si>
  <si>
    <r>
      <t xml:space="preserve">Звіт щодо реалізації принаймні одного заходу за принаймні однією позицією плану наповнення дохідної частини бюджету (наприклад, рознесення повідомлень платникам податку з нерухомості, засідання комісії по легалізації заробітної плати, акцизному податку, робоча група з податковою або пенсійним фондом, інвентаризація землі, нормативно-грошова оцінка, тощо)
</t>
    </r>
    <r>
      <rPr>
        <b/>
        <sz val="10"/>
        <color theme="1"/>
        <rFont val="Arial"/>
        <family val="2"/>
      </rPr>
      <t>АБО</t>
    </r>
    <r>
      <rPr>
        <sz val="10"/>
        <color theme="1"/>
        <rFont val="Arial"/>
        <family val="2"/>
      </rPr>
      <t xml:space="preserve"> Протокол засідання робочої групи (чи комісії) щодо сплати/несплати певного податку - наприклад, за результатами виїзних перевірок щодо несплати земельного податку, тощо
</t>
    </r>
  </si>
  <si>
    <r>
      <t xml:space="preserve">Звіт щодо реалізації принаймні двох заходів для кожного із мінімум трьох джерел наповнення дохідної частини бюджету, конкретно нам на запит Програми DOBRE
</t>
    </r>
    <r>
      <rPr>
        <b/>
        <sz val="10"/>
        <color theme="1"/>
        <rFont val="Arial"/>
        <family val="2"/>
      </rPr>
      <t>АБО</t>
    </r>
    <r>
      <rPr>
        <sz val="10"/>
        <color theme="1"/>
        <rFont val="Arial"/>
        <family val="2"/>
      </rPr>
      <t xml:space="preserve"> Протокол засідання робочої групи/комісії (або акт перевірок по неплатниках) щодо сплати/несплати певного податку (мінімум трьох) - наприклад, за результатами виїзних перевірок щодо несплати земельного податку, тощо
</t>
    </r>
  </si>
  <si>
    <r>
      <t xml:space="preserve">Проєкт реєстру матеріальних активів громади
</t>
    </r>
    <r>
      <rPr>
        <b/>
        <sz val="10"/>
        <color theme="1"/>
        <rFont val="Arial"/>
        <family val="2"/>
      </rPr>
      <t>АБО</t>
    </r>
    <r>
      <rPr>
        <sz val="10"/>
        <color theme="1"/>
        <rFont val="Arial"/>
        <family val="2"/>
      </rPr>
      <t xml:space="preserve"> Співбесіда з  уповноваженими посадовими особами щодо процесу розробки реєстру
</t>
    </r>
  </si>
  <si>
    <r>
      <t xml:space="preserve">Проєкт положення про управління активами за напрямками (оренда, безхазяйне майно, приватизація, списання тощо)
</t>
    </r>
    <r>
      <rPr>
        <b/>
        <sz val="10"/>
        <color theme="1"/>
        <rFont val="Arial"/>
        <family val="2"/>
      </rPr>
      <t>АБО</t>
    </r>
    <r>
      <rPr>
        <sz val="10"/>
        <color theme="1"/>
        <rFont val="Arial"/>
        <family val="2"/>
      </rPr>
      <t xml:space="preserve"> Співбесіда з  уповноваженими посадовими особами щодо процесу розробки положення про управління активами за напрямками (оренда, безхазяйне майно, приватизація, списання тощо)
</t>
    </r>
  </si>
  <si>
    <r>
      <t xml:space="preserve">Проєкт Програми з управління активами
</t>
    </r>
    <r>
      <rPr>
        <b/>
        <sz val="10"/>
        <color theme="1"/>
        <rFont val="Arial"/>
        <family val="2"/>
      </rPr>
      <t>АБО</t>
    </r>
    <r>
      <rPr>
        <sz val="10"/>
        <color theme="1"/>
        <rFont val="Arial"/>
        <family val="2"/>
      </rPr>
      <t xml:space="preserve"> Співбесіда з  уповноваженими посадовими особами щодо процесу розробки Програми</t>
    </r>
  </si>
  <si>
    <t>Додаток 3.2. Доступ громадян або охопленість послугами</t>
  </si>
  <si>
    <t xml:space="preserve">Показники: відсоток покриття території громади, охопленої послугою кількості громадян чи домогосподарств; наближеність до місця надання послуги чи будівлі, де можна отримати послугу
</t>
  </si>
  <si>
    <t>Менше 50% домогосподарств користуються шкільним автобусом або школа є в радіусі 3 км від дому</t>
  </si>
  <si>
    <t>Більше 50% домогосподарств  користуються шкільним автобусом або ж мають школу в радіусі 3 км від дому</t>
  </si>
  <si>
    <t>Більше 75% домогосподарств  користуються шкільним автобусом або ж мають школу в радіусі 3 км від дому</t>
  </si>
  <si>
    <t>100% домогосподарств користуються шкільним автобусом або ж мають школу в радіусі 3 км від дому</t>
  </si>
  <si>
    <t>100% домогосподарств користуються шкільним автобусом або дитсадок є в радіусі 3 км від дому</t>
  </si>
  <si>
    <t>Більше 75% домогосподарств  користуються шкільним автобусом або дитсадок є в радіусі 3 км від дому</t>
  </si>
  <si>
    <t>Більше 50% домогосподарств  користуються шкільним автобусом або дитсадок є в радіусі 3 км від дому</t>
  </si>
  <si>
    <t>Менше 50% домогосподарств  користуються шкільним автобусом або дитсадок є в радіусі 3 км від дому</t>
  </si>
  <si>
    <t>Менше 50% домогосподарств  мають поліклініку/ФАП/ амбулаторію/ ЦПМСД за 7 км від дому</t>
  </si>
  <si>
    <t>Більше 50% домогосподарств  мають поліклініку/ФАП/ амбулаторію/ ЦПМСД  за 7 км від дому</t>
  </si>
  <si>
    <t>Більше 75% домогосподарств  мають поліклініку/ФАП/ амбулаторію/ ЦПМСД  за 7 км від дому</t>
  </si>
  <si>
    <t>100% домогосподарств мають поліклініку/ФАП/ амбулаторію/ ЦПМСД за 7 км від дому</t>
  </si>
  <si>
    <t>Більше 50% домогосподарств  мають у радіусі 5 км від дому заклади культури:
□ Функціонуючу бібліотеку, та/або
□ Функціонуючий будинок культури та/або
□ Місцевий музей та/або  музичну школу / школу мистецтв</t>
  </si>
  <si>
    <t>Більше 75% домогосподарств мають у радіусі 5 км від дому заклади культури:
□ Функціонуючу бібліотеку, та/або
□ Функціонуючий будинок культури та/або
□ Місцевий музей та/або  музичну школу / школу мистецтв</t>
  </si>
  <si>
    <t>100% домогосподарств мають у радіусі 5 км від дому заклади культури:
□ Функціонуючу бібліотеку, та/або
□ Функціонуючий будинок культури та/або
□ Місцевий музей та/або  музичну школу / школу мистецтв</t>
  </si>
  <si>
    <t>Менше 50% домогосподарств мають громадський парк чи ігровий майданчик у радіусі 1 км від дому</t>
  </si>
  <si>
    <t>Більше 50% домогосподарств мають громадський парк чи ігровий майданчик у радіусі 1 км від дому</t>
  </si>
  <si>
    <t>Більше 75% домогосподарств мають громадський парк чи ігровий майданчик у радіусі 1 км від дому</t>
  </si>
  <si>
    <t>100% домогосподарств мають громадський парк чи ігровий майданчик у радіусі 1 км від дому</t>
  </si>
  <si>
    <t>Стан в громади оцінюється 12 або менше балами: менше 50% домогосподарств громади мають доступ до основних послуг</t>
  </si>
  <si>
    <t>Стан в громади оцінюється від 18 до 22 балами включно</t>
  </si>
  <si>
    <t>Стан в громади оцінюється від 28 до 32 балами включно</t>
  </si>
  <si>
    <t>Стан в громади оцінюється 33 і вище балами: усі 100% домогосподарств громади мають доступ до основних послуг</t>
  </si>
  <si>
    <t>Стан в громади оцінюється від 13 до 17 балами включно</t>
  </si>
  <si>
    <t>Стан в громади оцінюється від 23 до 27 балами включно</t>
  </si>
  <si>
    <t>Посилання на сторінку офіційного веб-сайту громади, де опубліковано результати аналізу ефективності роботи із зверненнями/скаргами
Спостереження: не менше 80% випадків звернення/скарги опрацьовуються у термін, не більший 10 днів</t>
  </si>
  <si>
    <r>
      <t xml:space="preserve">Посилання на відповідну сторінку офіційного веб-сайту/ сторінки громади в соц.мережі щодо інформування громадян про послуги (щонайменше 1 раз впродовж минулого року) 
</t>
    </r>
    <r>
      <rPr>
        <b/>
        <sz val="10"/>
        <color theme="1"/>
        <rFont val="Arial"/>
        <family val="2"/>
      </rPr>
      <t>АБО</t>
    </r>
    <r>
      <rPr>
        <sz val="10"/>
        <color theme="1"/>
        <rFont val="Arial"/>
        <family val="2"/>
      </rPr>
      <t xml:space="preserve">  протокол громадських слухань щодо послуг тощо</t>
    </r>
  </si>
  <si>
    <r>
      <t xml:space="preserve">Посилання на публікації з інформаційними матеріалами для заохочення громадян надавати свої відгуки про якість послуг через офіційний веб-сайт громади 
</t>
    </r>
    <r>
      <rPr>
        <b/>
        <sz val="10"/>
        <color theme="1"/>
        <rFont val="Arial"/>
        <family val="2"/>
      </rPr>
      <t>АБО</t>
    </r>
    <r>
      <rPr>
        <sz val="10"/>
        <color theme="1"/>
        <rFont val="Arial"/>
        <family val="2"/>
      </rPr>
      <t xml:space="preserve"> фото відповідних публікацій у ЗМІ, на дошці оголошень тощо </t>
    </r>
  </si>
  <si>
    <r>
      <t xml:space="preserve">Звіти із моніторингу якості третьої послуги (мінімум два) відповідно до встановлених індикаторів якості за останній рік??
</t>
    </r>
    <r>
      <rPr>
        <b/>
        <sz val="10"/>
        <color theme="1"/>
        <rFont val="Arial"/>
        <family val="2"/>
      </rPr>
      <t xml:space="preserve">ТА </t>
    </r>
    <r>
      <rPr>
        <sz val="10"/>
        <color theme="1"/>
        <rFont val="Arial"/>
        <family val="2"/>
      </rPr>
      <t>Результати додаткових досліджень (опитування) за потреби</t>
    </r>
  </si>
  <si>
    <t xml:space="preserve">ОМС дотримується норм закону щодо звернень громадян – зокрема, проводяться особисті прийоми посадовими особами та складаються щоквартальні звіти за результатом розгляду звернень. 
Розробляється механізм подання звернень щодо основних послуг через ЦНАП. </t>
  </si>
  <si>
    <t>Громада використовує інноваційні методи та інструменти отримання та обробки відгуків та звернень громадян щодо якості послуг (чат-боти, автоматизовані системи обробки звернень, контактні центри, у тому числі створені на засадах співробітництва територіальних громад тощо).
Усі матеріали для кожної послуги (плани або їхні проекти, результати моніторингу впровадження, щоквартальні звіти за підсумками роботи із відгуками/скаргами громадян тощо) розміщені на веб-сайті громади.
На веб-сайті громади працює система оцінювання громадянами за  встановленою бальною шкалою якості опрацювання їхніх звернень чи скарг щодо якості кожної із послуг, що надаються в громаді.</t>
  </si>
  <si>
    <t xml:space="preserve">ОМС розробив та затвердив план комунікацій щонайменше для однієї послуги. 
ОМС організовує принаймні один публічний захід у формі громадського зібрання з метою налагодження діалогу з громадськістю щодо послуг протягом попереднього року. 
Інформацію про послуги, що надаються в громаді можна отримати в ЦНАПі за його наявності.
ОМС інформує громадян про можливість надавати свої відгуки про якість послуг через спеціальне вікно на офіційному веб-сайті громади. </t>
  </si>
  <si>
    <t xml:space="preserve">ОМС розробив та затвердив план комунікацій щонайменше для двох послуг. 
Зустрічі з метою налагодження діалогу з громадськістю щодо надання послуг відбуваються щонайменше один раз на півроку. 
Інформація у сфері надання послуг населенню громади розміщена на офіційному веб-сайті громади в окремому розділі чи сторінці та підтримується в актуальному стані.
Інформацію щодо всіх базових послуг можна отримати в ЦНАПі за його наявності.
Протягом попереднього року ОМС провів інформаційну кампанію для заохочення громадян надавати свої відгуки про якість послуг через спеціальне вікно на офіційному веб-сайті громади та інші спеціально створені канали для зворотнього зв’язку.
</t>
  </si>
  <si>
    <t>ОМС розробив та затвердив план комунікацій щонайменше для трьох і більше послуг.  
Щоквартально ОМС організовує зібрання громадян щодо обговорення якості послуг. 
Через ЦНАП можна отримати інформацію щодо всіх базових послуг ОМС, а також суб’єктів господарювання, які займають монопольне становище на відповідному ринку послуг, які мають соціальне значення для населення (водо-, тепло-, газо-, електропостачання тощо).
Інформаційні кампанії для заохочення громадян надавати свої відгуки про якість послуг проводяться щорічно через друковані ЗМІ, дошки оголошень, сторінки соціальної мережі громади тощо.</t>
  </si>
  <si>
    <t xml:space="preserve">У структурі виконавчих органів місцевої ради передбачено 1-2 посади з комунікації і вони заповнені. 
Розробляється комунікаційна стратегія.
Є офіційний веб-сайт громади, який використовуються для поширення головних новин чи оголошень. </t>
  </si>
  <si>
    <t>У структурі виконавчих органів місцевої ради є базовий підрозділ (сектор), відповідальний за комунікацію та впровадження комунікаційної стратегії.
Комунікаційна стратегія затверджена рішенням місцевої ради та оприлюднена на веб-сайті громади. Додатком до стратегії є комунікаційний календарний план на поточний рік. 
ОМС встановив додаткову присутність у мережі Інтернет за допомогою сторінок у соціальних мережах, які оновлюються принаймні 1 раз на два тижня.
ОМС офіційно затвердив план консультацій з мешканцями громади на поточний рік.</t>
  </si>
  <si>
    <t xml:space="preserve">У структурі виконавчих органів місцевої ради є функціональний  підрозділ публічної інформації (комунікаційний підрозділ), до повноважень якого входять ведення офіційного веб-сайту громади та її сторінок в соціальних мережах. 
Комунікаційний план з визначеним фінансуванням на наступний рік затверджуються не пізніше грудня поточного року.   
Офіційний веб-сайт громади та соціальні медіа використовуються не рідше одного разу на тиждень для поширення новин, а також для повідомлень про рішення ОМС та залучення громадян до їх розробки та прийняття. Інформування громадян відбувається також через друковані матеріали.
Є принаймні один, чітко означений, затверджений і випробуваний з позитивним ефектом механізм залучення громадян до прийняття рішень (наприклад, бюджет участі, е-петиції, місцеві ініціативи; громадська експертиза, консультативно-дорадчий орган (громадська рада); органи самоорганізації населення з визначеними обов’язками; бюджетні слухання зі збором пропозицій; конкурси проектів, що впроваджуються громадськими організаціями тощо). 
ОМС поширює інформацію про обраний механізм залучення громадян відповідно до розробленого плану промоції (популяризації), щоб спонукати мешканців використовувати даний механізм.
</t>
  </si>
  <si>
    <t xml:space="preserve">Комунікаційний підрозділ організовує і проводить опитування населення, а також координує інші заходи із зворотнього зв’язку з громадою. 
Підрозділ регулярно звітує про виконання комунікаційної стратегії та комунікаційних календарних планів. Звіти  містять аналіз впливу та охоплення цільової аудиторії.
Інформація про важливі рішення та події громади поширюється різними каналами комунікації: інформування під час громадських зборів, друковані оголошення, веб-сайт громади, сторінка громади принаймні в одній соціальній мережі, канали в месенджерах.  
Щонайменше один раз на квартал відбуваються заходи із двостороннього спілкування з громадськістю: громадські зібрання, публічні заходи в рамках механізмів залучення громадян (круглі столи, зустрічі, онлайн-заходи), навчання з використання механізмів участі, прямі теле- і радіо-ефіри, трансляції в соціальних мережах тощо.
Діють два чітко означені, затверджені і випробувані з позитивним ефектом механізми залучення громадян до прийняття рішень, які застосовувалися протягом попереднього року. </t>
  </si>
  <si>
    <t xml:space="preserve">Комунікаційна стратегія переглядається щороку або кожні два роки, необхідні корективи вносяться за результатами аналізу впливу і досягнення цільової аудиторії. 
ОМС організовує і проводить щонайменше один раз на місяць заходи із двостороннього спілкування з громадськістю. 
Діють три чітко означені, затверджені і випробувані з позитивним ефектом механізми залучення громадян до прийняття рішень, які застосовувалися протягом попереднього року. 
ОМС організовує навчання з використання механізмів залучення громадян до прийняття рішень.
</t>
  </si>
  <si>
    <t xml:space="preserve">Нормативно-правові акти місцевої ради не відповідають усім вимогам чинного законодавства щодо прозорості її роботи - ЗУ «Про місцеве самоврядування» та ЗУ «Про доступ до публічної інформації».
Переважна більшість засідань місцевої ради, депутатських комісій або виконкому відбуваються в закритому режимі; проекти рішень та/або порядки денні засідань місцевої ради оприлюднюються у термін менший, ніж передбачено законом.  </t>
  </si>
  <si>
    <t xml:space="preserve">Регламент місцевої ради не містить положень, які можуть обмежувати відвідування засідань громадянами. Громадяни мають можливість безперешкодно відвідувати засідання постійних депутатських комісій місцевої ради та комісій виконавчого комітету. 
Порядки денні засідання місцевої ради оприлюднюються за 10 днів до дати їх розгляду радою з метою прийняття та містить пункт для запитань і коментарів від присутніх громадян.
Протоколи засідань місцевої ради, її постійних депутатських комісій та виконавчого комітету містять вичерпну інформацію про результати поіменного голосування і оприлюднюються на веб-сайті громади.
Принаймні половина депутатів місцевої ради регулярно звітує перед населенням про свою діяльність та оприлюднює відповідні звіти в окремому розділі на веб-сайті громади. 
Кодекс етики депутатів місцевої ради ухвалено і оприлюднено.
</t>
  </si>
  <si>
    <t xml:space="preserve">Регламент місцевої ради актуалізується депутатами щорічно на предмет внесення змін, зумовлених чинним законодавством, та/або задля забезпечення більш прозорої і ефективної роботи ради.
Нормативно-правовими актами ОМС визначено і встановлено процес громадської експертизи рішень ради та/або подання звернень громадян (пропозицій до проектів рішень). 
Графік  проведення засідань виконавчого комітету, постійних депутатських комісій місцевої ради та комісій виконавчого комітету є відкритим і дотримується.  Громадяни мають можливість безперешкодно відвідати засідання виконавчого комітету та можливість висловитися.
Порядки денні засідань виконавчого комітету та його комісій, а також постійних депутатських комісій місцевої ради оприлюднюється за кілька днів до проведення.
Протоколи засідань комісій виконавчого комітету  оприлюднюються на веб-сайті громади.
Усі депутати місцевої ради регулярно звітують перед населенням про свою діяльність та оприлюднюють відповідні звіти в окремому розділі на веб-сайт громади.
Місцева антикорупційна програма ухвалена та впроваджується. Відповідні її заходи увійшли до актуалізованого кодексу етики депутатів місцевої ради.
Місцева рада проводить бюджетні слухання та інформує про їх результати на офіційному веб-сайті громади.
</t>
  </si>
  <si>
    <t>Орган місцевого самоврядування не має власного веб-сайту та не встановив присутність в мережі інтернет жодним іншим чином для підтримки зв’язку з громадськістю.
Інформаційно-роз’яснювальна діяльність відбувається при особистому контакті та/або через переписку в паперовому форматі</t>
  </si>
  <si>
    <t xml:space="preserve">Офіційний веб-сайт громади оновлюється не рідше одного разу на тиждень. Функції оновлення веб-сайту закріплено та чітко прописано в посадовій інструкції окремої посадової особи. 
Громада має затверджений рішенням місцевої ради ІТ план. 
Принаймні один захід з ІТ плану виконано. 
</t>
  </si>
  <si>
    <t xml:space="preserve">На офіційному веб-сайті громади можна скласти і відправити звернення або поставити запитання – для цього є відповідна електронна форма для заповнення онлайн. Відповіді на електронні звернення громадян надаються упродовж 15 днів.
Формат офіційного веб-сайту громади адаптований до будь-якого пристрою (смартфона, планшетного комп'ютера тощо).
Офіційний веб-сайт громади оснащений системою пошуку документів ОМС за темою/датою/виконавцем тощо. Назви файлів, розміщених на офіційному веб-сайті відповідають їх змісту. 
ОМС проводить інвентаризацію (аудит) своєї технічної оснащеності та програмного забезпечення, а також здійснює поступове їх оновлення для реалізації інформаційної політики в громаді. </t>
  </si>
  <si>
    <t xml:space="preserve">На офіційному веб-сайті громади є секція для внесення громадянами в онлайн режимі своїх коментарів, скарг чи запитань до ключових посадових осіб виконавчих органів місцевої ради.
Відповіді на електронні звернення громадян надаються упродовж 10 днів та додатково надсилаються на електронну скриньку громадянина.
Офіційно затверджений ІТ план містить кількісні показники ефективності та визначені терміни їх виконання. 
Працюють ІТ інструменти для відслідковування громадської думки, у тому числі для вирішення проблем у сфері надання послуг.
ОМС організовує консультації (опитування) з громадськістю щодо окремих питань використання інформаційних технологій для інформування громадян про діяльність ОМС.
</t>
  </si>
  <si>
    <t>ОМС щоквартально проводить онлайн обговорення (консультації) з громадянами з ключових питань розвитку громади. 
Функціонує принаймні один ІТ інструмент для підтримки надання послуг та принаймні один для активізації громадської участі та/або участі громадянського суспільства. 
Дизайн офіційного веб-сайту громади має сучасний вигляд, формат викладу інформації зрозумілий та зручний для користувачів. Зміст сторінок офіційного веб-сайту громади змінюється відповідно до отриманих відгуків від його користувачів.
ОМС оновлює ІТ План, враховуючи зворотній зв’язок після консультації з громадськістю. 
ОМС організовує регулярні тренінги для населення з використання інструментів е-демократії.</t>
  </si>
  <si>
    <t xml:space="preserve">ОМС розробив та затвердив програму, що спрямована на досягнення цілей гендерної рівності. Призначена уповноважена особа (координатор) та/або радник(ця) з питань забезпечення рівних прав та можливостей жінок і чоловіків та/або утворені консультативно-дорадчі органи з гендерних питань, проте їх обов’язки та зв’язки з іншими підрозділами не чіткі і незрозумілі.  </t>
  </si>
  <si>
    <t>ОМС застосовує  недискримінаційний підхід при прийнятті на службу. 
Уповноважена особа (координатор) з питань забезпечення рівних прав та можливостей жінок і чоловіків та/або радник(ця) з питань забезпечення рівних прав та можливостей жінок і чоловіків та/або утворені  консультативно-дорадчі органи з гендерних питань, відповідає за проведення аналізу стану забезпечення гендерної рівності та дотримання гендерного балансу в організації поточної діяльності ОМС.
Бюджет громади містить щонайменше одну гендерно-орієнтовану статтю.</t>
  </si>
  <si>
    <t>Уповноважена особа (координатор) з питань забезпечення рівних прав та можливостей жінок і чоловіків та/або радник/ця з питань забезпечення рівних прав та можливостей жінок і чоловіків та/або утворені  консультативно-дорадчі органи гендерних питань здійснюють координацію роботи з питань застосування гендерних підходів під час стратегічного планування, організації та моніторингу діяльності, надають іншим структурним підрозділам органу методично-консультативну допомогу щодо врахування гендерного підходу. 
Бюджет громади містить щонайменше одну гендерно-орієнтовану статтю та/або гендерно-чутливу бюджетну програму, спрямовану на надання відповідних послуг.</t>
  </si>
  <si>
    <r>
      <t xml:space="preserve">Документальне підтвердження залучення членів МКДО до реалізації заходів з виконання програми сприяння розвитку молоді: 
- серед виконавців програми вказані члени МКДО
</t>
    </r>
    <r>
      <rPr>
        <b/>
        <sz val="10"/>
        <rFont val="Arial"/>
        <family val="2"/>
      </rPr>
      <t>АБО</t>
    </r>
    <r>
      <rPr>
        <sz val="10"/>
        <rFont val="Arial"/>
        <family val="2"/>
      </rPr>
      <t xml:space="preserve">  - звіт про заходи з програми сприяння розвитку молоді (посилання на веб-сайт громади, сторінки її соц.мереж тощо)
</t>
    </r>
    <r>
      <rPr>
        <b/>
        <sz val="10"/>
        <rFont val="Arial"/>
        <family val="2"/>
      </rPr>
      <t>АБО</t>
    </r>
    <r>
      <rPr>
        <sz val="10"/>
        <rFont val="Arial"/>
        <family val="2"/>
      </rPr>
      <t xml:space="preserve">  - звіт про виконання програми сприяння розвитку молоді, де зазначено участь  членів МКДО</t>
    </r>
  </si>
  <si>
    <t>Спостереження: перевірити, чи коректно відкриваються сторінки сайту з телефона</t>
  </si>
  <si>
    <t>Не було розроблено жодного бачення, цілей чи стратегічного плану.</t>
  </si>
  <si>
    <t>Візія (бачення) майбутнього, стратегічні цілі та відповідні плани є у процесі розробки або складання, не завершені.</t>
  </si>
  <si>
    <t>Стратегія розвитку громади розроблена та затверджена місцевою радою. 
Процедура не була прозорою і не передбачала участі громадськості АБО документ стратегії не відповідає рекомендованій структурі (відсутні окремі розділи): діагностику (у т.ч. - SWOT-аналіз, який опирається на масив зібраних та опрацьованих кількісних і якісних даних), візію (бачення), стратегічні і операційні цілі, план заходів (включаючи кількісні і якісні показники виконання, індикатори, відповідальні та допоміжні підрозділи, терміни та місце реалізації окремих заходів).</t>
  </si>
  <si>
    <t xml:space="preserve">Затверджена стратегія розвитку громади розроблялася прозоро і з безпосереднім залученням громадськості або з переглядом з її боку. Документ містить SWOT-аналіз громади, котрий опирається на масив зібраних та опрацьованих кількісних і якісних даних (діагностика поточного стану громади)
До повноважень робочої групи із стратегічного планування входить як регулярний моніторинг виконання стратегії, так і розробка пропозицій щодо її перегляду та/або актуалізації. </t>
  </si>
  <si>
    <t>ОМС опирається на затверджений документ стратегії при плануванні річних бюджетів, котрими передбачається фінансування заходів на її виконання. 
Перегляд та оновлення стратегічного документу здійснюється щорічно або кожні два роки.
Звіти про моніторинг та актуалізацію Стратегії є публічними.
Голова щорічно звітує про виконання стратегії перед місцевою радою і громадою.</t>
  </si>
  <si>
    <t xml:space="preserve">ОМС створив консультативно-дорадчий орган (КДО) з питань МЕР, до складу якого входять представники ОМС, місцевого бізнесу, громадянського суспільства, а також молоді. 
Розробляється багаторічна Програма МЕР. 
За участю КДО з МЕР створено Економічний профіль громади (або аналог, наприклад, інвестиційний паспорт, що містить ключову інформацію про ресурси громади) – як основу для розробки й перегляду багаторічної Програми МЕР.
</t>
  </si>
  <si>
    <t xml:space="preserve">Засідання КДО з МЕР відбуваються не рідше одного разу на квартал. У порядку денному кожного засідання присутні  питання, пов’язані із виконанням Програми МЕР.
Представники КДО з МЕР бере участь у засіданнях місцевої ради – щонайменше двічі на рік.
За участю КДО з МЕР щорічно переглядається та оновлюється Економічний профіль громади. На офіційному веб-сайті громади опублікований Економічний профіль громади підтримується в актуальному стані. 
Реалізуються проекти або заходи з МЕР, орієнтовані на жінок та/або молодь громади. 
 </t>
  </si>
  <si>
    <t xml:space="preserve">Програма МЕР переглядається і оновлюється в рамках підготовки бюджету громади на наступний рік з врахуванням результатів її моніторингу. Звіти з моніторингу публікується на офіційному веб-сайті громади.
Зокрема, в Програму МЕР включені проекти, націлені на залучення до підприємницької діяльності молоді, жінок та/або інших вразливих груп населення громади шляхом проведення заходів з навчання та заохочення до підприємницької діяльності (а також створення необхідної інфраструктури у разі потреби). 
На офіційному веб-сайті громади опублікований Економічний профіль громади у легкому для сприйняття пересічним користувачем  форматі з оновленими даними за попередній рік.
У Положенні про КДО з МЕР описано процедуру оновлення складу КДО, передбачені квоти для молоді та жінок. Положенням також передбачене щорічне звітування КДО про свою діяльність.
При складані плану соціально-економічного розвитку на наступний рік враховуються положення багаторічної Програми з МЕР.
ОМС впроваджує щонайменше один проект у сфері МЕР, фінансований з місцевого бюджету. 
</t>
  </si>
  <si>
    <r>
      <t xml:space="preserve">Розпорядження про створення робочої групи (РГ) щодо розробки Стратегії громади 
</t>
    </r>
    <r>
      <rPr>
        <b/>
        <sz val="10"/>
        <color theme="1"/>
        <rFont val="Arial"/>
        <family val="2"/>
      </rPr>
      <t>АБО</t>
    </r>
    <r>
      <rPr>
        <sz val="10"/>
        <color theme="1"/>
        <rFont val="Arial"/>
        <family val="2"/>
      </rPr>
      <t xml:space="preserve"> інший нормативно-правовий акт ОМС, що визначає початок роботи над створенням стратегії </t>
    </r>
  </si>
  <si>
    <r>
      <t xml:space="preserve">Сам документ Стратегії
</t>
    </r>
    <r>
      <rPr>
        <b/>
        <sz val="10"/>
        <color theme="1"/>
        <rFont val="Arial"/>
        <family val="2"/>
      </rPr>
      <t>Спостереження:</t>
    </r>
    <r>
      <rPr>
        <sz val="10"/>
        <color theme="1"/>
        <rFont val="Arial"/>
        <family val="2"/>
      </rPr>
      <t xml:space="preserve"> Процедура розробки стратегії могла бути не прозорою і не передбачала участі громадськості АБО документ стратегії не відповідає рекомендованій структурі</t>
    </r>
  </si>
  <si>
    <r>
      <t>Коментарі</t>
    </r>
    <r>
      <rPr>
        <b/>
        <sz val="11"/>
        <color rgb="FFFF0000"/>
        <rFont val="Arial"/>
        <family val="2"/>
        <charset val="204"/>
      </rPr>
      <t xml:space="preserve">* </t>
    </r>
    <r>
      <rPr>
        <b/>
        <sz val="11"/>
        <color theme="1"/>
        <rFont val="Arial"/>
        <family val="2"/>
      </rPr>
      <t xml:space="preserve">щодо ситуації в громаді </t>
    </r>
    <r>
      <rPr>
        <b/>
        <i/>
        <sz val="11"/>
        <color theme="1"/>
        <rFont val="Arial"/>
        <family val="2"/>
      </rPr>
      <t>(результати співбесід, уточнення)</t>
    </r>
  </si>
  <si>
    <r>
      <t>документ</t>
    </r>
    <r>
      <rPr>
        <b/>
        <sz val="11"/>
        <color rgb="FFFF0000"/>
        <rFont val="Arial"/>
        <family val="2"/>
        <charset val="204"/>
      </rPr>
      <t>*</t>
    </r>
    <r>
      <rPr>
        <b/>
        <sz val="11"/>
        <color theme="1"/>
        <rFont val="Arial"/>
        <family val="2"/>
      </rPr>
      <t>/ лінк 1</t>
    </r>
  </si>
  <si>
    <t>Співбесіди із відповідно уповноваженими посадовими особами громади</t>
  </si>
  <si>
    <t>Посилання на сторінку офіційного веб-сайту ОМС з рішенням сесії депутатів щодо затвердження або оновлення Стратегії розвитку громади</t>
  </si>
  <si>
    <t>Затверджена стратегія розвитку громади розроблялася прозоро із залученням різних груп жінок та чоловіків, або переглядом з їхнього боку. У стратегічному документі відображено особливі інтереси різних груп громадян; є  SWOT-аналіз громади, котрий опирається на масив зібраних та опрацьованих кількісних і якісних даних (діагностику поточного стану). Виконання планів з досягнення операційних цілей забезпечене фінансово і відображене в річних бюджетах громади. 
ОМС проводить моніторинг досягнення цілей. 
Робоча група із стратегічного планування проводить свої засідання не рідше 1 разу на півроку, протоколи засідань оприлюднюються.</t>
  </si>
  <si>
    <t>Посилання на сторінку офіційного веб-сайту ОМС, де розміщено Розпорядження про створення робочої групи (містить склад РГ), до завдань якої віднесено здійснення моніторингу Стратегії та розробка пропозицій щодо її перегляду та/або актуалізації</t>
  </si>
  <si>
    <t>Посилання на сторінку офіційного веб-сайту ОМС, де розміщені протоколи (мінімум 2) засідання робочої групи щодо проведення моніторингу, а у разі затвердження Стратегії менше одного року тому -  1 протокол</t>
  </si>
  <si>
    <t>Посилання на сторінку офіційного веб-сайту ОМС, де оприлюднено моніторинговий звіт/и</t>
  </si>
  <si>
    <t xml:space="preserve">Посилання на сторінку офіційного веб-сайту ОМС зі звітом про проведення перегляду Стратегії   </t>
  </si>
  <si>
    <t>Співбесіди із мінімум 2 відповідними посадовими  особами громади - із заступником голови громади (або секретарем ради) та іншою відповідальною особою</t>
  </si>
  <si>
    <t>Економічний профіль громади або інвестиційний паспорт, що містить ключову інформацію про ресурси громади</t>
  </si>
  <si>
    <t>Рішення місцевої ради про затвердження Програми місцевого економічного розвитку</t>
  </si>
  <si>
    <t xml:space="preserve">Затверджено Програму МЕР громади, що була  розроблена у співпраці із КДО з МЕР та публічно обговорена. Програма МЕР є багаторічною (щонайменше на три роки) і містить виразно сформульовані пріоритети діяльності ОМС та КДО з МЕР щодо місцевого економічного розвитку в громаді, а також відповідні проекти МЕР та календар їхнього впровадження. 
У поточному бюджеті громади передбачені кошти на реалізацію щонайменше одного заходу з Програми МЕР.
Затверджений Економічний профіль опубліковано на офіційному веб-сайті громади.
До завдань КДО з МЕР зокрема включено перегляд (моніторинг) Програми МЕР та оновлення Економічного профілю.
</t>
  </si>
  <si>
    <t>Розгорнутий бюджетний розпис, з якого видно передбачене фінансування економічних проектів (мінімум одного)</t>
  </si>
  <si>
    <r>
      <t xml:space="preserve">Нормативно-правовий акт ОМС (рішення або розпорядження) про утворення консультативно-дорадчого органу щодо планування економічного розвитку  
</t>
    </r>
    <r>
      <rPr>
        <b/>
        <sz val="10"/>
        <color theme="1"/>
        <rFont val="Arial"/>
        <family val="2"/>
        <charset val="204"/>
      </rPr>
      <t/>
    </r>
  </si>
  <si>
    <t>Посилання на сторінку офіційного веб-сайту ОМС з опублікованим затвердженим Економічним профілем громади</t>
  </si>
  <si>
    <r>
      <t xml:space="preserve">Розгорнутий бюджетний розпис, з якого видно передбачене фінансування економічних проектів (мінімум одного)  орієнтованих на жінок та/чи молодь
</t>
    </r>
    <r>
      <rPr>
        <b/>
        <sz val="10"/>
        <color theme="1"/>
        <rFont val="Arial"/>
        <family val="2"/>
      </rPr>
      <t>ТА/АБО</t>
    </r>
    <r>
      <rPr>
        <sz val="10"/>
        <color theme="1"/>
        <rFont val="Arial"/>
        <family val="2"/>
      </rPr>
      <t xml:space="preserve"> Програми/ плану місцевого економічного розвитку іншого формату), орієнтованих на жінок та/чи молодь
</t>
    </r>
    <r>
      <rPr>
        <b/>
        <sz val="10"/>
        <color theme="1"/>
        <rFont val="Arial"/>
        <family val="2"/>
      </rPr>
      <t/>
    </r>
  </si>
  <si>
    <t xml:space="preserve">Документальне підтвердження проведення заходів щодо популяризації економічної активності молоді, жінок або інших, зазвичай маргіналізованих, соціальних груп (посилання на статтю на сайті громади/сторінці в соціальній мережі тощо)
</t>
  </si>
  <si>
    <t>Додаток 2. Забезпечення виконання основних повноважень органів місцевого самоврядування</t>
  </si>
  <si>
    <t xml:space="preserve">1. Чи мають виконавчі органи місцевого самоврядування відділ/ підрозділ/ відповідальних осіб, які безпосередньо здійснюють ці повноваження або координують їхнє виконання? 
2. Чи передбачено кошти в бюджеті на здійснення цього повноваження?
</t>
  </si>
  <si>
    <t>Основні повноваження органів місцевого самоврядування</t>
  </si>
  <si>
    <t xml:space="preserve">Місцевий економічний розвиток, в тому числі: 
- розробка цільових програм у сфері місцевого економічного розвитку (програм МЕР)
</t>
  </si>
  <si>
    <t xml:space="preserve">Планування та забудова територій, зокрема: 
- розроблення та затвердження генеральних планів населених пунктів, 
- планів зонування територій 
- детальних планів території </t>
  </si>
  <si>
    <t xml:space="preserve">Місцевий культурний розвиток, в тому числі:
- утримання закладів культури 
- підтримка організацій в сфері культури
- підтримка заходів у сфері культури </t>
  </si>
  <si>
    <t>Складання та виконання місцевих бюджетів, в тому числі:
- складання прогнозу бюджету
- затвердження бюджету
- моніторинг виконання бюджету</t>
  </si>
  <si>
    <t xml:space="preserve">Встановлення  місцевих податків, зборів і тарифів
Встановлення ставки земельного податку 
</t>
  </si>
  <si>
    <t>Утримання вулиць і комунальних доріг (тротуарів), в тому числі:
- забезпечення вуличного освітлення</t>
  </si>
  <si>
    <t>Надання послуг з водопостачання, в тому числі:
- водовідведення стічних вод
- очищення стічних вод
- здійснення контролю за якістю питної води</t>
  </si>
  <si>
    <t>Управління твердими побутовими відходами, в тому числі:
- роздільне збирання
- транспортування
- утилізація та знешкодження твердих побутових відходів</t>
  </si>
  <si>
    <t xml:space="preserve">Управління громадським транспортом, в тому числі:
- затвердження маршрутів і графіків руху
- затвердження правил користування міським/сільським пасажирським транспортом незалежно від форм власності
</t>
  </si>
  <si>
    <t>Проведення окремих заходів з благоустрою територій, а саме: 
- встановлення правил з питань благоустрою території населеного пункту та забезпечення їхнього дотримання
- здійснення контролю за станом благоустрою населених пунктів
- організація озеленення, охорони зелених насаджень і водойм
- створення місць відпочинку громадян</t>
  </si>
  <si>
    <t xml:space="preserve">Молодь та спорт, в тому числі:
- розвиток та утримання спортивної інфраструктури
- організація спортивних заходів
- організація дозвілля молоді
- організація та утримання закладів професійної освіти та освітнього розвитку молоді 
</t>
  </si>
  <si>
    <t>Організація цивільного захисту, в тому числі:
- забезпечення громадської безпеки
- забезпечення протипожежної безпеки</t>
  </si>
  <si>
    <t>Управління освітою (дошкільна, шкільна, позашкільна), зокрема:
- утримання приміщень освітніх закладів
- штатне забезпечення
- розробка та впровадження навчальних програм
- організація та забезпечення дозвілля шкільної молоді у позанавчальний час</t>
  </si>
  <si>
    <t>Надання основних послуг з охорони здоров’я, в тому числі:
- послуг з первинної медичної допомоги
- послуг в спеціалізованих медичних закладах</t>
  </si>
  <si>
    <t xml:space="preserve">Повноваження  у сфері соціального захисту населення, зокрема:
- організація та забезпечення здійснення делегованих повноважень у цій сфері
</t>
  </si>
  <si>
    <t>Регулювання земельних відносин</t>
  </si>
  <si>
    <t>Повноваження у сфері адміністративних послуг</t>
  </si>
  <si>
    <t xml:space="preserve">Повноваження у сфері охорони навколишнього природного середовища, в тому числі:
- вирішення питань про надання дозволу на спеціальне використання природних ресурсів місцевого значення
- організація територій і об'єктів природно-заповідного фонду місцевого значення та інших територій, що підлягають особливій охороні
</t>
  </si>
  <si>
    <t>Повноваження в галузі зовнішньоекономічної діяльності, зокрема:
- у сфері єврорегіонального співробітництва
- у сфері міжнародного міжрегіонального співробітництва</t>
  </si>
  <si>
    <t xml:space="preserve">Повноваження щодо забезпечення законності, правопорядку, охорони прав, свобод і законних інтересів громадян, в тому числі:
- створення та утримання установ з надання безоплатної первинної правової допомоги
</t>
  </si>
  <si>
    <t>Просумуйте і встановіть загальну кількість поставлених вами позначок навпроти наведених вище повноважень і порівняйте результат із критеріями у матриці</t>
  </si>
  <si>
    <t>Управління засобами масової інформації, в тому числі:
- заснування та утримання місцевих аудіовізуальних ЗМІ</t>
  </si>
  <si>
    <t>Громада не має статуту.
Старости не затверджені. Положення про старосту не ухвалено.
Виконавчий комітет не проводить щонайменше одне засідання на місяць
Положення про відділи, управління та інші виконавчі органи місцевої ради не затверджено.</t>
  </si>
  <si>
    <t xml:space="preserve">Проект статуту громади оприлюднений для отримання відгуків громадян.
Положення про старосту ухвалено.  Чітко виписані вимоги до організації умов роботи старости. 
Виконавчий комітет проводить засідання принаймні один раз на місяць. План роботи виконавчого комітету ухвалено.
Ведеться облік затверджених положень про відділи, управління та інші виконавчі органи місцевої ради: затверджено положень не менше 50% від загальної кількості таких структурних підрозділів (органів).
</t>
  </si>
  <si>
    <t xml:space="preserve">Статут територіальної громади переглядається на предмет можливих доповнень принаймні раз на 2 роки. До цього процесу долучається громадськість.
Посадові обов’язки заступників голови громади (у разі введення цих посад) та керуючого справами (секретаря) виконавчого комітету чітко визначено, для них щорічно визначаються ключові показники результативності службової діяльності.
Функціональне обстеження структури виконавчих органів місцевої ради, апарату місцевої ради та її виконавчого комітету здійснюється самостійно щонайменше один раз на три роки. Результати обстеження беруться за основу при перегляді структури апарату місцевої ради та її виконавчого комітету та при оновленні штатного розпису.
Впроваджено електронний документообіг.
</t>
  </si>
  <si>
    <r>
      <t xml:space="preserve">Посилання на нормативно-правовий акт ОМС про утворення  робочої групи (або уповноваження посадової особи), перед якою ставиться завдання розробити ІТ план, який визначатиме, як інформаційні технології можуть застосовуватися для інформування громадськості про діяльність ОМС (далі ІТ план).
</t>
    </r>
    <r>
      <rPr>
        <b/>
        <sz val="10"/>
        <rFont val="Arial"/>
        <family val="2"/>
      </rPr>
      <t>АБО</t>
    </r>
    <r>
      <rPr>
        <sz val="10"/>
        <rFont val="Arial"/>
        <family val="2"/>
      </rPr>
      <t xml:space="preserve"> Проект ІТ плану на будь-якому етапі готовності
</t>
    </r>
  </si>
  <si>
    <r>
      <t xml:space="preserve">Посилання на посадову інструкцію уповноваженої щодо наповнення веб-сайту посадової особи, у якій вказується частота оновлення веб-сайту (не рідше 1 р/тиждень), а також визначені конкретні завдання по його оновленню 
Спостереження: виписано деталізовані функції
</t>
    </r>
    <r>
      <rPr>
        <b/>
        <sz val="10"/>
        <rFont val="Arial"/>
        <family val="2"/>
      </rPr>
      <t>АБО</t>
    </r>
    <r>
      <rPr>
        <sz val="10"/>
        <rFont val="Arial"/>
        <family val="2"/>
      </rPr>
      <t xml:space="preserve"> інший порядок/інструкція/положення, які регламентують таку процедуру
</t>
    </r>
  </si>
  <si>
    <t>Додаток до рішення - Документ ІТ плану, який визначатиме, як інформаційні технології можуть застосовуватися для інформування громадськості про діяльність ОМС</t>
  </si>
  <si>
    <r>
      <t xml:space="preserve">Співбесіда з відповідальною посадовою особою щодо надання відповідей на звернення громадян на вказані електронні скриньки 
</t>
    </r>
    <r>
      <rPr>
        <b/>
        <sz val="10"/>
        <rFont val="Arial"/>
        <family val="2"/>
      </rPr>
      <t>ТА</t>
    </r>
    <r>
      <rPr>
        <sz val="10"/>
        <rFont val="Arial"/>
        <family val="2"/>
      </rPr>
      <t xml:space="preserve"> Витяг з інструкції/положення, де прописана така процедура
</t>
    </r>
  </si>
  <si>
    <r>
      <t xml:space="preserve">Посилання на Положення про структурний підрозділ відповідальний за організацію роботи з молоддю       
</t>
    </r>
    <r>
      <rPr>
        <b/>
        <sz val="10"/>
        <rFont val="Arial"/>
        <family val="2"/>
        <charset val="204"/>
      </rPr>
      <t>АБО</t>
    </r>
    <r>
      <rPr>
        <sz val="10"/>
        <rFont val="Arial"/>
        <family val="2"/>
      </rPr>
      <t xml:space="preserve"> Посилання на посадову інструкцію посадової особи (молодіжного працівника/ці), відповідальної за організацію молодіжної роботи</t>
    </r>
  </si>
  <si>
    <r>
      <t xml:space="preserve">Витяг з протоколу засідання місцевої ради або депутатської комісії у продовж останнього календарного року, де зазначені пропозиції від членів МКДО щодо вирішення проблеми громади поза сферами молодіжної політики, культури та спорту.
</t>
    </r>
    <r>
      <rPr>
        <b/>
        <sz val="10"/>
        <rFont val="Arial"/>
        <family val="2"/>
      </rPr>
      <t>АБО</t>
    </r>
    <r>
      <rPr>
        <sz val="10"/>
        <rFont val="Arial"/>
        <family val="2"/>
      </rPr>
      <t xml:space="preserve"> інше документальне підтвердження надання пропозицій від членів МКДО щодо вирішення проблеми громади поза сферами молодіжної політики, культури та спорту.
</t>
    </r>
    <r>
      <rPr>
        <b/>
        <sz val="10"/>
        <rFont val="Arial"/>
        <family val="2"/>
      </rPr>
      <t>АБО</t>
    </r>
    <r>
      <rPr>
        <sz val="10"/>
        <rFont val="Arial"/>
        <family val="2"/>
      </rPr>
      <t xml:space="preserve"> документальне підтвердження проведення кампанії «секретний агент» щодо моніторингу якості послуг в громаді та/або моніторингу діяльності депутатів місцевої ради за участю МКДО</t>
    </r>
  </si>
  <si>
    <r>
      <t xml:space="preserve">Витяг із програми сприяння розвитку молоді щодо критеріїв її виконання та моніторингу 
</t>
    </r>
    <r>
      <rPr>
        <b/>
        <sz val="10"/>
        <rFont val="Arial"/>
        <family val="2"/>
      </rPr>
      <t>ТА</t>
    </r>
    <r>
      <rPr>
        <sz val="10"/>
        <rFont val="Arial"/>
        <family val="2"/>
      </rPr>
      <t xml:space="preserve"> документальне підтвердження проведення моніторингу виконання програми сприяння розвитку молоді за останній календарний рік.</t>
    </r>
  </si>
  <si>
    <r>
      <t xml:space="preserve">Посилання на звіт про виконання програми сприяння розвитку молоді за попередній календарний рік 
</t>
    </r>
    <r>
      <rPr>
        <b/>
        <sz val="10"/>
        <rFont val="Arial"/>
        <family val="2"/>
      </rPr>
      <t>АБО</t>
    </r>
    <r>
      <rPr>
        <sz val="10"/>
        <rFont val="Arial"/>
        <family val="2"/>
      </rPr>
      <t xml:space="preserve"> інше документальне підтвердження публічного звітування ОМС про виконання програми сприяння розвитку молоді за попередній календарний рік</t>
    </r>
  </si>
  <si>
    <r>
      <t xml:space="preserve">Документальне підтвердження надання фінансової та організаційної підтримки від ОМС на ініціативи представників МКДО, молодіжних громадських організацій та інших молодіжних активістів за попередні 6 місяців. 
</t>
    </r>
    <r>
      <rPr>
        <b/>
        <sz val="10"/>
        <rFont val="Arial"/>
        <family val="2"/>
      </rPr>
      <t>АБО</t>
    </r>
    <r>
      <rPr>
        <sz val="10"/>
        <rFont val="Arial"/>
        <family val="2"/>
      </rPr>
      <t xml:space="preserve"> Витяг з поточного бюджету громади, де містяться статті для фінансового забезпечення заходів у рамках програми сприяння розвитку молоді</t>
    </r>
  </si>
  <si>
    <r>
      <t xml:space="preserve">Витяг із програми сприяння розвитку молоді щодо критеріїв її виконання та моніторингу за участі членів МКДО
</t>
    </r>
    <r>
      <rPr>
        <b/>
        <sz val="10"/>
        <rFont val="Arial"/>
        <family val="2"/>
      </rPr>
      <t>ТА</t>
    </r>
    <r>
      <rPr>
        <sz val="10"/>
        <rFont val="Arial"/>
        <family val="2"/>
      </rPr>
      <t xml:space="preserve"> документальне підтвердження проведення моніторингу виконання програми сприяння розвитку молоді за останній календарний рік за участі членів МКДО</t>
    </r>
  </si>
  <si>
    <r>
      <t xml:space="preserve">Витяг з протоколу засідання місцевої ради, де зазначається про залучення представників МКДО (молодіжних активістів) до даного засідання і про розгляд поданих представниками молоді пропозицій
</t>
    </r>
    <r>
      <rPr>
        <b/>
        <sz val="10"/>
        <rFont val="Arial"/>
        <family val="2"/>
      </rPr>
      <t>АБО</t>
    </r>
    <r>
      <rPr>
        <sz val="10"/>
        <rFont val="Arial"/>
        <family val="2"/>
      </rPr>
      <t xml:space="preserve"> Витяг з протоколу громадських слухань, в якому зазначається про залучення молоді до даного заходу та врахування поданих представниками МКДО (молодіжних активістів) пропозицій, 
</t>
    </r>
    <r>
      <rPr>
        <b/>
        <sz val="10"/>
        <rFont val="Arial"/>
        <family val="2"/>
      </rPr>
      <t>АБО</t>
    </r>
    <r>
      <rPr>
        <sz val="10"/>
        <rFont val="Arial"/>
        <family val="2"/>
      </rPr>
      <t xml:space="preserve"> Витяг з протоколів інших заходів за участю молоді, на яких розглядалися подані представниками МКДО (молодіжних активістів) пропозиції</t>
    </r>
  </si>
  <si>
    <r>
      <t xml:space="preserve">Нормативно-правовий акт про створення молодіжного центру в громаді
</t>
    </r>
    <r>
      <rPr>
        <b/>
        <sz val="10"/>
        <rFont val="Arial"/>
        <family val="2"/>
      </rPr>
      <t xml:space="preserve">ТА </t>
    </r>
    <r>
      <rPr>
        <sz val="10"/>
        <rFont val="Arial"/>
        <family val="2"/>
      </rPr>
      <t xml:space="preserve">установчий документ молодіжного центру
</t>
    </r>
    <r>
      <rPr>
        <b/>
        <sz val="10"/>
        <rFont val="Arial"/>
        <family val="2"/>
      </rPr>
      <t>ТА</t>
    </r>
    <r>
      <rPr>
        <sz val="10"/>
        <rFont val="Arial"/>
        <family val="2"/>
      </rPr>
      <t xml:space="preserve">  витяг з місцевого бюджету з даними про фінансування діяльності такого молодіжного центру</t>
    </r>
  </si>
  <si>
    <t>Посилання на сторінку офіційного веб-сайту ОМС із затвердженою структурою  та загальною чисельністю апарату місцевої ради та її виконавчого комітету (не штатний розпис)</t>
  </si>
  <si>
    <t>Статут територіальної громади розробляється. 
Розробляється Положення про старосту.
Ухвалено регламент роботи виконавчого комітету місцевої ради.
Структура виконавчих органів місцевої ради та загальна чисельність апарату місцевої ради та її виконавчого комітету визначена і затверджена, але без проведення функціонального обстеження з метою встановлення доцільності і відповідності задачам, які стоять перед виконавчими органами місцевої влади у даному періоді часу.</t>
  </si>
  <si>
    <t>Нормативно-правовий акт ОМС про початок роботи над положення про старост</t>
  </si>
  <si>
    <t>Посилання на сторінку офіційного веб-сайту ОМС, де оприлюднено регламент роботи виконавчого комітету місцевої ради</t>
  </si>
  <si>
    <t>Нормативно-правовий акт ОМС про початок роботи над Статутом громади</t>
  </si>
  <si>
    <t>Посилання на сторінку офіційного веб-сайту ОМС, де розміщено проект статуту громади, оприлюднений для отримання відгуків громадян.</t>
  </si>
  <si>
    <t xml:space="preserve">Посилання на сторінку офіційного веб-сайту ОМС, де розміщено ухвалений план роботи виконавчого комітету </t>
  </si>
  <si>
    <t>Посилання на сторінку офіційного веб-сайту ОМС, де розміщено затверджений статут громади</t>
  </si>
  <si>
    <t>Рішення місцевої ради про затвердження статуту територіальної громади</t>
  </si>
  <si>
    <t xml:space="preserve">Громада має свій статут, ухвалений місцевою радою.
Структура виконавчих органів місцевої ради, апарату місцевої ради та її виконавчого комітету є оприлюднена на веб-сайті територіальної громади у зручному для сприйняття вигляді (органограма).
Затверджено положення про усі відділи, управління та інші виконавчі органи місцевої ради. Виписані у них завдання/обов’язки синхронізовані із відповідною структурою виконавчих органів місцевої ради.
</t>
  </si>
  <si>
    <t>Посилання на сторінку офіційного веб-сайту ОМС, де розміщено усі положення про структурні підрозділи</t>
  </si>
  <si>
    <t>НПА, яким регламентується робота із актуалізації статуту принаймні раз на 2 роки.</t>
  </si>
  <si>
    <t xml:space="preserve">НПА про впровадження електронного документообігу
</t>
  </si>
  <si>
    <t>Інструкція/Положення/порядок про здійснення електронного документообігу</t>
  </si>
  <si>
    <t>Співбесіда із заступниками голови, начальником загального відділу або відповідно уповноваженою особою щодо того, чи  беруться за основу при перегляді структури апарату місцевої ради та її виконавчого комітету та при оновленні штатного розпису результати функціонального обстеження.</t>
  </si>
  <si>
    <t>Документальне підтвердження залучення громадськості до перегляду/оновлення статуту територіальної громади протягом останніх 2 років</t>
  </si>
  <si>
    <t>Рішення місцевої ради про затвердження/оновлення статуту територіальної громади</t>
  </si>
  <si>
    <t>Звіти заступників голови громади (у разі введення цих посад) перед місцевою радою за попередній рік щодо виконання ключових показників результативності службової діяльності</t>
  </si>
  <si>
    <t>Звіти керуючого справами (секретаря) виконавчого комітету перед місцевою радою за попередній рік щодо виконання ключових показників результативності службової діяльності</t>
  </si>
  <si>
    <t xml:space="preserve">Статут територіальної громади ухвалено (або оновлено) протягом останніх 2х років з врахуванням принципів належного врядування, викладених в Європейській стратегії інновацій та належного врядування на місцевому рівні; статутом, зокрема, чітко виписані механізми залучення громадськості до вирішення питань місцевого значення.
Старости були визначені після проведення консультацій з громадськістю та за результатами відкритого і прозорого конкурсу. Староста є жителем відповідного населеного пункту (старостинського округу). 
Заступники голови громади (у разі введення цих посад) та керуючий справами (секретар) виконавчого комітету щорічно звітують  про свою роботу перед місцевою радою.
Функціональне обстеження структури виконавчих органів місцевої ради, апарату місцевої ради та її виконавчого комітету здійснюється на системній основі (щороку) із залученням зовнішніх експертів. Результати обстеження лягають в основу при визначенні або перегляді структури апарату місцевої ради та її виконавчого комітету та штатного розпису.
Видатки на утримання апарату управління в розрахунку на 1-го мешканця є меншими за середній рівень по країні для відповідної групи територіальних громад.
Положення про апарат місцевої ради періодично переглядаються на основі результатів проведення функціонального обстеження.
На основі електронного документообігу здійснюється щоквартальний контроль виконання службовцями завдань відповідно до посадових обов’язків і відповідності роботи відділів, управлінь та інших виконавчих органів місцевої ради завдань, визначених у їхніх положеннях.
</t>
  </si>
  <si>
    <t>Атестація службовців органів місцевого самоврядування здійснюється відповідно до вимог закону. Посадові особи місцевого самоврядування заздалегідь поінформовані про графік і вимоги атестації.
У період між атестаціями проводиться щорічна оцінка діяльності службовців, однак вона не опирається на попередньо визначені основні індивідуальні показники результативності.
Існує  окремий нормативно-правовий акт,  що визначає порядок формування кадрового резерву та роботи з ним.
Переважна більшість вакансій є оприлюднені на офіційному веб-сайті громади (навіть, якщо конкурс на заміщення посад не оголошено).</t>
  </si>
  <si>
    <r>
      <t xml:space="preserve">Посилання на затверджене Положення КДО з МЕР (з особовим складом із вказанням посад або видів діяльності його членів), у якому зафіксовані процедури його роботи
</t>
    </r>
    <r>
      <rPr>
        <b/>
        <sz val="10"/>
        <rFont val="Arial"/>
        <family val="2"/>
      </rPr>
      <t>Спостереження:</t>
    </r>
    <r>
      <rPr>
        <sz val="10"/>
        <rFont val="Arial"/>
        <family val="2"/>
      </rPr>
      <t xml:space="preserve"> до складу входять обов'язково: представники  місцевого бізнесу, громадянського суспільства, а також молоді</t>
    </r>
  </si>
  <si>
    <r>
      <t xml:space="preserve">Посилання на сторінку офіційного веб-сайту ОМС, де розміщено документ Програми МЕР
</t>
    </r>
    <r>
      <rPr>
        <b/>
        <sz val="10"/>
        <rFont val="Arial"/>
        <family val="2"/>
      </rPr>
      <t>Спостереження:</t>
    </r>
    <r>
      <rPr>
        <sz val="10"/>
        <rFont val="Arial"/>
        <family val="2"/>
      </rPr>
      <t xml:space="preserve"> розроблена мінімум на 3 роки;
Містить виразно сформульовані пріоритети діяльності ОМС та КДО з МЕР щодо місцевого економічного розвитку в громаді;
Містить проекти МЕР та календар їхнього впровадження
</t>
    </r>
  </si>
  <si>
    <r>
      <t xml:space="preserve">Звіт про результати функціонального обстеження  структури виконавчих органів місцевої ради, апарату місцевої ради та її виконавчого комітету, яке здійснюється ОМС самостійно
</t>
    </r>
    <r>
      <rPr>
        <b/>
        <sz val="10"/>
        <rFont val="Arial"/>
        <family val="2"/>
      </rPr>
      <t>Спостереження:</t>
    </r>
    <r>
      <rPr>
        <sz val="10"/>
        <rFont val="Arial"/>
        <family val="2"/>
      </rPr>
      <t xml:space="preserve"> виконано протягом попередніх 3 років</t>
    </r>
  </si>
  <si>
    <r>
      <t xml:space="preserve">Посилання на сторінку офіційного веб-сайту ОМС, де розміщено посадові обов’язки заступників голови громади та секретаря виконавчого комітету
</t>
    </r>
    <r>
      <rPr>
        <b/>
        <sz val="10"/>
        <rFont val="Arial"/>
        <family val="2"/>
      </rPr>
      <t xml:space="preserve">Спостереження: </t>
    </r>
    <r>
      <rPr>
        <sz val="10"/>
        <rFont val="Arial"/>
        <family val="2"/>
      </rPr>
      <t>наявність пунктів про щорічне звітування</t>
    </r>
  </si>
  <si>
    <r>
      <t xml:space="preserve">Звіт про результати функціонального обстеження  структури виконавчих органів місцевої ради, апарату місцевої ради та її виконавчого комітету із залученням зовнішніх експертів
</t>
    </r>
    <r>
      <rPr>
        <b/>
        <sz val="10"/>
        <rFont val="Arial"/>
        <family val="2"/>
      </rPr>
      <t>Спостереження:</t>
    </r>
    <r>
      <rPr>
        <sz val="10"/>
        <rFont val="Arial"/>
        <family val="2"/>
      </rPr>
      <t xml:space="preserve"> виконано протягом попереднього року</t>
    </r>
  </si>
  <si>
    <r>
      <t xml:space="preserve">Посилання на сторінку офіційного веб-сайту ОМС, де розміщено Положення про апарат місцевої ради
</t>
    </r>
    <r>
      <rPr>
        <b/>
        <sz val="10"/>
        <rFont val="Arial"/>
        <family val="2"/>
      </rPr>
      <t>Спостереження:</t>
    </r>
    <r>
      <rPr>
        <sz val="10"/>
        <rFont val="Arial"/>
        <family val="2"/>
      </rPr>
      <t xml:space="preserve"> Переглянуто протягом останнього року</t>
    </r>
  </si>
  <si>
    <t>Щоквартальні звіти звернення громадян (мінімум 2 за попередній рік)</t>
  </si>
  <si>
    <t xml:space="preserve">ОМС збирає скарги та звернення стосовно якості базових послуг через окреме вікно на офіційному веб-сайті громади та через систему «єдиного вікна» при ЦНАПі і аналізує їх щоквартально.
Аналіз відгуків та звернень щодо якості послуг проводиться принаймні у розрізі виду послуги та статі заявників.
Щоквартально здійснюється аналіз ефективності роботи із зверненнями/скаргами громадян (через усі канали отримання), який показує, що у переважній більшості випадків   звернення/скарги розглядаються і вирішуються у термін, не більший 15 днів. Результати аналізу є у публічному доступі на веб-сайті громади.
</t>
  </si>
  <si>
    <r>
      <t xml:space="preserve">Посилання на публікації з інформаційними матеріалами для заохочення громадян надавати свої відгуки про якість послуг через офіційний веб-сайт громади та інші ІТ інструменти
</t>
    </r>
    <r>
      <rPr>
        <b/>
        <sz val="10"/>
        <color theme="1"/>
        <rFont val="Arial"/>
        <family val="2"/>
      </rPr>
      <t>АБО</t>
    </r>
    <r>
      <rPr>
        <sz val="10"/>
        <color theme="1"/>
        <rFont val="Arial"/>
        <family val="2"/>
      </rPr>
      <t xml:space="preserve"> фото відповідних публікацій у ЗМІ, на дошці оголошень тощо 
</t>
    </r>
  </si>
  <si>
    <r>
      <t>документ/ лінк 1</t>
    </r>
    <r>
      <rPr>
        <b/>
        <sz val="11"/>
        <color rgb="FFFF0000"/>
        <rFont val="Arial"/>
        <family val="2"/>
        <charset val="204"/>
      </rPr>
      <t>*</t>
    </r>
  </si>
  <si>
    <t xml:space="preserve">ОМС організовує заходи для громадського обговорення проекту бюджету громади по суті у формі громадських бюджетних  слухань чи публічних консультацій. Проект бюджету викладається у зручній для сприйняття формі. 
ОМС оприлюднює звіт за результатами опрацювання поданих громадянами пропозицій до проекту бюджету громади, в якому зазначено які пропозиції були враховані, а які ні. 
Бюджет громади загалом відповідає наявним стратегічним планам та місцевим програмам. 
На кінець бюджетного періоду ОМС звітує про суттєві розбіжності між планованими та фактичними доходами і витратами.
ОМС застосовує гендерно орієнтований підхід при складані бюджетних програм. </t>
  </si>
  <si>
    <t>Складено та оприлюднено переліки комунального майна 1 та 2 типу.
Розпочато реалізацію Програми з управління активами.</t>
  </si>
  <si>
    <t>Посилання на сторінку офіційного веб-сайту ОМС, де розміщено  протокол громадських обговорень / консультацій/конференцій з громадськістю (мінімум один)/відео запису зустрічі/ лінк на статтю в соц.мережі/на офіційному сайті громади щодо розробки Програми МЕР</t>
  </si>
  <si>
    <t>Посилання на сторінку офіційного веб-сайту ОМС, де розміщено протокол (и) засідання місцевої ради громади, у якому брали участь представники КДО з МЕР (мінімум 1 за попередні 6 місяців)</t>
  </si>
  <si>
    <t>Протокол засідання КДО з МЕР щодо перегляду Економічного профілю за попередній рік</t>
  </si>
  <si>
    <r>
      <t xml:space="preserve">Посилання на сторінку офіційного веб-сайту ОМС, де розміщено документ Програми МЕР
</t>
    </r>
    <r>
      <rPr>
        <b/>
        <sz val="10"/>
        <rFont val="Arial"/>
        <family val="2"/>
      </rPr>
      <t>Спостереження:</t>
    </r>
    <r>
      <rPr>
        <sz val="10"/>
        <rFont val="Arial"/>
        <family val="2"/>
      </rPr>
      <t xml:space="preserve"> Містить проект(и) МЕР та календар його впровадження, націлений на залучення до підприємницької діяльності молоді, жінок та/або інших вразливих груп населення громади шляхом проведення заходів з навчання та заохочення до підприємницької діяльності (а також створення необхідної інфраструктури у разі потреби).
</t>
    </r>
  </si>
  <si>
    <r>
      <t xml:space="preserve">Документальне підтвердження (Протоколи, скрін-шоти статей про заходи, посилання тощо) проведення заходів з навчання та заохочення до підприємницької діяльності жінок 
</t>
    </r>
    <r>
      <rPr>
        <b/>
        <sz val="10"/>
        <color theme="1"/>
        <rFont val="Arial"/>
        <family val="2"/>
      </rPr>
      <t>ТА/АБО</t>
    </r>
    <r>
      <rPr>
        <sz val="10"/>
        <color theme="1"/>
        <rFont val="Arial"/>
        <family val="2"/>
      </rPr>
      <t xml:space="preserve"> молоді 
</t>
    </r>
    <r>
      <rPr>
        <b/>
        <sz val="10"/>
        <color theme="1"/>
        <rFont val="Arial"/>
        <family val="2"/>
      </rPr>
      <t>ТА/АБО</t>
    </r>
    <r>
      <rPr>
        <sz val="10"/>
        <color theme="1"/>
        <rFont val="Arial"/>
        <family val="2"/>
      </rPr>
      <t xml:space="preserve"> інших, як правило, маргіналізованих соціальних груп населення.</t>
    </r>
  </si>
  <si>
    <t>Посилання на сторінку офіційного веб-сайту ОМС зі звітом Голови  про виконання стратегії громади перед місцевою радою</t>
  </si>
  <si>
    <r>
      <t xml:space="preserve">Посилання на сторінку офіційного веб-сайту ОМС, де розміщено документ Програми МЕР
</t>
    </r>
    <r>
      <rPr>
        <b/>
        <sz val="10"/>
        <rFont val="Arial"/>
        <family val="2"/>
      </rPr>
      <t>Спостереження:</t>
    </r>
    <r>
      <rPr>
        <sz val="10"/>
        <rFont val="Arial"/>
        <family val="2"/>
      </rPr>
      <t xml:space="preserve"> Програма МЕР містить принаймні три проекти з детально описаними заходами, що необхідно виконати, переліком та вартістю необхідних матеріалів/обладнання/ послуг, які необхідно придбати, та відповідальними особами, закріпленими за координацію виконання кожного з проектів
</t>
    </r>
  </si>
  <si>
    <t>Посилання на сторінку офіційного веб-сайту ОМС, де розміщено протокол (и) засідання місцевої ради громади, на якому звітували представники КДО з МЕР про свою діяльність (мінімум 1 за попередній рік)</t>
  </si>
  <si>
    <t>Витяг із щорічного звіту Голови громади з даними стосовно виконаних проектів, стану впровадження поточних проектів з МЕР та щодо розробки нових проектів з МЕР (мінімум 1 за попередній рік)</t>
  </si>
  <si>
    <t>Для співробітництва із приватним сектором у формі концесії - договір про концесію, де прописано відповідальності сторін і внески відповідно; для співробітництва у формі здійснення бізнесом натурального внеску, наприклад закупка якогось обладнання - акт прийому і передачі, договір, і підтвердження, що громада поставила на баланс собі це майно і передала в управління, наприклад комунальному підприємству;  для співробітництва із приватним сектором у формі кооперативу - акт прийому-передачі матеріальних активів; або акт прийому передачі нематеріальних активів (інтелектуальна власність, власність на торгову марку і т.д.); або акт трудового внеску (праця) членів кооперативу/жителів громади/бізнесу з зазначенням витрат праці в годинах та гривнях (до акту додається табель обліку робочого часу); або лист від кооперативу про отримання співфінансування від приватного сектору із зазначенням форми внеску та вартості на основі копій підтверджуючих документів, наприклад, накладні/чеки/квитанції.</t>
  </si>
  <si>
    <t>Співбесіди з відповідними посадовими особами</t>
  </si>
  <si>
    <t>Посилання на інформацію про графік особистих прийомів посадовими особами ОМС</t>
  </si>
  <si>
    <t>Нормативно-правовий акт ОМС (розпорядження, наказ, протокол засідання, Концепція створення ЦНАПу тощо), що підтверджує розробку процедури подання звернень через ЦНАП</t>
  </si>
  <si>
    <t xml:space="preserve">Посилання на сторінку офіційного веб-сайту громади, де опубліковано щоквартальні звіти з аналізом звернень/скарг щодо якості послуг (мінімум 2 за попередній рік) </t>
  </si>
  <si>
    <t>Документальне підтвердження функціонування  системи «єдиного вікна» при ЦНАПі та прийому звернень громадян</t>
  </si>
  <si>
    <t>Документальне підтвердження (мінімум 3 за попередній календарний рік)  проведення заходів із двостороннього спілкування з громадськістю:  громадські зібрання, публічні заходи в рамках механізмів залучення громадян (круглі столи, зустрічі, онлайн-заходи), навчання з використання механізмів участі, прямі теле- і радіо-ефіри, трансляції в соціальних мережах тощо</t>
  </si>
  <si>
    <t xml:space="preserve">Посилання на веб-сайт громади із рішенням місцевої ради про перегляд/оновлення затвердженої комунікаційної стратегії протягом останніх двох років. </t>
  </si>
  <si>
    <t>Нормативно-правовий акт ОМС про організацію проведення навчання з використання механізмів залучення громадян до прийняття рішень.</t>
  </si>
  <si>
    <t>Співбесіди з відповідними посадовими особами ТА депутатами</t>
  </si>
  <si>
    <t>Посилання на розділ «звіти депутатів» веб-сайту громади, де усі депутати місцевої ради прозвітували про свою роботу за останні 12 місяців.</t>
  </si>
  <si>
    <t>Посилання на сторінку офіційного веб-сайту, де опубліковано затверджена місцева антикорупційна програма</t>
  </si>
  <si>
    <t>Документальне підтвердження за результатами проведення принаймні одного заходу з Місцевої антикорупційної програми</t>
  </si>
  <si>
    <t xml:space="preserve">Посилання на сторінку офіційного веб-сайту, де опубліковано інформацію про результати проведення бюджетних слухань </t>
  </si>
  <si>
    <t>Посилання на сторінку офіційного веб-сайту, де опубліковано Регламент місцевої ради, який було попередньо обговорено з громадськістю</t>
  </si>
  <si>
    <t>Документальне підтвердження обговорення тексту регламенту з громадськістю (е-консультації, протокол громадських обговорень тощо)</t>
  </si>
  <si>
    <t>Посилання на запис трансляції засідання сесії через інтернет та/або скан програми телепередач, якою передбачено трансляцію засідання місцевої ради</t>
  </si>
  <si>
    <t>Посилання на публікацію поточного бюджету громади в доступному форматі - наприклад, “Бюджет для громадян”</t>
  </si>
  <si>
    <t>Документальне підтвердження проведення кампанії щодо збору пропозицій від громадян до бюджету (фото заходів, лінк на форму для надання пропозицій, тощо)</t>
  </si>
  <si>
    <t>Посилання на сторінку сайту, де містяться рішення ОМС про включення тих чи інших бюджетних пропозицій від громадян до бюджету наступного року</t>
  </si>
  <si>
    <t xml:space="preserve">Посилання на програму навчання та лист реєстрації учасників заходу
ТА фото заходів </t>
  </si>
  <si>
    <t xml:space="preserve">Бюджетний/і запит/и
 АБО Паспорти бюджетних програм,
що містять рекомендації щодо застосування гендерно-орієнтованого підходу у бюджетному процесі
</t>
  </si>
  <si>
    <t>Нормативно-правовий акт ОМС (Наказ, розпорядження) про зарахування до кадрового резерву</t>
  </si>
  <si>
    <t>Нормативно-правовий акт ОМС  про результати проведення щорічної оцінки посадових осіб (мінімум 1) за попередній рік</t>
  </si>
  <si>
    <t>Посилання на офіційний веб-сайт громади, де опубліковано перелік вакансій, навіть, якщо конкурс на заміщення посад не оголошено.</t>
  </si>
  <si>
    <t xml:space="preserve">Нормативно-правовий акт ОМС (Положення/Порядок),  що визначає порядок формування кадрового резерву та роботи з ним </t>
  </si>
  <si>
    <t>Документальне підтвердження, що у місцевому бюджеті  на підвищення кваліфікації посадових осіб місцевого самоврядування передбачено кошти у розмірі не менше ніж 2% фонду оплати праці.</t>
  </si>
  <si>
    <t>Посилання на затверджену окрему програму щодо роботи з кадровим резервом та залучення молоді на службу в органах місцевого самоврядування.</t>
  </si>
  <si>
    <t>Щорічний план професійного розвитку для осіб, що перебувають у кадровому резерві</t>
  </si>
  <si>
    <t>Документальне підтвердження проходження оцінки професійної компетентності  та морально-психологічної відповідності (тренінги тощо) для осіб, що перебувають у кадровому резерві</t>
  </si>
  <si>
    <t>Положення про систему адаптації новоприйнятого на посаду в ОМС</t>
  </si>
  <si>
    <t>Інформаційний посібник для новопризначеного, розроблений для відповідного ОМС</t>
  </si>
  <si>
    <t>Документальне підтвердження, що у місцевому бюджеті  на підвищення кваліфікації посадових осіб місцевого самоврядування передбачено кошти у розмірі не менше ніж 3% фонду оплати праці.</t>
  </si>
  <si>
    <r>
      <t xml:space="preserve">Посилання на чинне Положення про атестацію посадових осіб місцевого самоврядування, у якому виокремлені положення про проведення щорічної оцінки 
</t>
    </r>
    <r>
      <rPr>
        <b/>
        <sz val="10"/>
        <color theme="1"/>
        <rFont val="Arial"/>
        <family val="2"/>
      </rPr>
      <t xml:space="preserve">АБО </t>
    </r>
    <r>
      <rPr>
        <sz val="10"/>
        <color theme="1"/>
        <rFont val="Arial"/>
        <family val="2"/>
      </rPr>
      <t>окреме положення про проведення щорічної оцінки посадових осіб місцевого самоврядування</t>
    </r>
  </si>
  <si>
    <r>
      <t xml:space="preserve">Оголошення про вакансій
</t>
    </r>
    <r>
      <rPr>
        <b/>
        <sz val="10"/>
        <color theme="1"/>
        <rFont val="Arial"/>
        <family val="2"/>
      </rPr>
      <t xml:space="preserve">ТА </t>
    </r>
    <r>
      <rPr>
        <sz val="10"/>
        <color theme="1"/>
        <rFont val="Arial"/>
        <family val="2"/>
      </rPr>
      <t xml:space="preserve"> протоколи конкурсних комісій 
</t>
    </r>
    <r>
      <rPr>
        <b/>
        <sz val="10"/>
        <color theme="1"/>
        <rFont val="Arial"/>
        <family val="2"/>
      </rPr>
      <t>Спостереження</t>
    </r>
    <r>
      <rPr>
        <sz val="10"/>
        <color theme="1"/>
        <rFont val="Arial"/>
        <family val="2"/>
      </rPr>
      <t>: Оцінка кандидатів здійснюється на основі чітко визначених критеріїв щодо професійної та загальної компетентності, її результати протоколюються і надаються на вимогу</t>
    </r>
  </si>
  <si>
    <r>
      <t xml:space="preserve">Політика управління персоналом визначена окремим нормативно-правовим актом
</t>
    </r>
    <r>
      <rPr>
        <b/>
        <sz val="10"/>
        <color theme="1"/>
        <rFont val="Arial"/>
        <family val="2"/>
      </rPr>
      <t>Спостереження</t>
    </r>
    <r>
      <rPr>
        <sz val="10"/>
        <color theme="1"/>
        <rFont val="Arial"/>
        <family val="2"/>
      </rPr>
      <t>: політика опирається на облік кадрів, що здійснюється із застосуванням належного і якісного програмного забезпечення, доступ до якого є у кожного службовця і працівника.</t>
    </r>
  </si>
  <si>
    <r>
      <t xml:space="preserve">Посилання на офіційний веб-сайт громади, де опубліковано затверджений Кодекс етики посадових осіб місцевого самоврядування
</t>
    </r>
    <r>
      <rPr>
        <b/>
        <sz val="10"/>
        <color theme="1"/>
        <rFont val="Arial"/>
        <family val="2"/>
      </rPr>
      <t>Спостереження</t>
    </r>
    <r>
      <rPr>
        <sz val="10"/>
        <color theme="1"/>
        <rFont val="Arial"/>
        <family val="2"/>
      </rPr>
      <t>: містить виокремлені положення щодо недискримінації за статевими, віковими, майновими, расовими та релігійними ознаками, а також визначає як етичні норми у стосунках з колегами, так і при контактах з іншими громадянами</t>
    </r>
  </si>
  <si>
    <r>
      <t xml:space="preserve">Документальне підтвердження функціонуючого програмного забезпечення щодо ведення кадрової документації
</t>
    </r>
    <r>
      <rPr>
        <b/>
        <sz val="10"/>
        <color theme="1"/>
        <rFont val="Arial"/>
        <family val="2"/>
      </rPr>
      <t>ТА</t>
    </r>
    <r>
      <rPr>
        <sz val="10"/>
        <color theme="1"/>
        <rFont val="Arial"/>
        <family val="2"/>
      </rPr>
      <t xml:space="preserve"> співбесіда з посадовою особою щодо зручності роботи з ПЗ</t>
    </r>
  </si>
  <si>
    <r>
      <t xml:space="preserve">Нормативно-правовий акт ОМС (Положення/Порядок), що визначає порядок формування кадрового резерву та роботи з ним. 
</t>
    </r>
    <r>
      <rPr>
        <b/>
        <sz val="10"/>
        <color theme="1"/>
        <rFont val="Arial"/>
        <family val="2"/>
      </rPr>
      <t>Спостереження:</t>
    </r>
    <r>
      <rPr>
        <sz val="10"/>
        <color theme="1"/>
        <rFont val="Arial"/>
        <family val="2"/>
      </rPr>
      <t xml:space="preserve"> мінімум 50% в кадровому резерві є молодь.</t>
    </r>
  </si>
  <si>
    <r>
      <t xml:space="preserve">Положення про преміювання
</t>
    </r>
    <r>
      <rPr>
        <b/>
        <sz val="10"/>
        <color theme="1"/>
        <rFont val="Arial"/>
        <family val="2"/>
      </rPr>
      <t xml:space="preserve">Спостереження: </t>
    </r>
    <r>
      <rPr>
        <sz val="10"/>
        <color theme="1"/>
        <rFont val="Arial"/>
        <family val="2"/>
      </rPr>
      <t>застосовується на основі об’єктивної оцінки результативності службової діяльності кожної посадової особи місцевого самоврядування, в тому числі на основі результатів щорічної оцінки та атестації, а також дотримання положень кодексу етики</t>
    </r>
  </si>
  <si>
    <r>
      <t xml:space="preserve">Посилання на штатний розпис виконавчого апарату місцевої ради 
</t>
    </r>
    <r>
      <rPr>
        <b/>
        <sz val="10"/>
        <color theme="1"/>
        <rFont val="Arial"/>
        <family val="2"/>
      </rPr>
      <t>Спостереження:</t>
    </r>
    <r>
      <rPr>
        <sz val="10"/>
        <color theme="1"/>
        <rFont val="Arial"/>
        <family val="2"/>
      </rPr>
      <t xml:space="preserve"> не більше 5% штатних одиниць протягом року є вакантними</t>
    </r>
  </si>
  <si>
    <r>
      <t xml:space="preserve">Посилання на сторінку офіційного веб-сайту ОМС із Положенням про старосту
</t>
    </r>
    <r>
      <rPr>
        <b/>
        <sz val="10"/>
        <color theme="1"/>
        <rFont val="Arial"/>
        <family val="2"/>
      </rPr>
      <t xml:space="preserve">Спостереження: </t>
    </r>
    <r>
      <rPr>
        <sz val="10"/>
        <color theme="1"/>
        <rFont val="Arial"/>
        <family val="2"/>
      </rPr>
      <t>виписані вимоги до організації умов роботи старости</t>
    </r>
  </si>
  <si>
    <r>
      <rPr>
        <b/>
        <sz val="10"/>
        <color theme="1"/>
        <rFont val="Arial"/>
        <family val="2"/>
      </rPr>
      <t xml:space="preserve">Спостереження: </t>
    </r>
    <r>
      <rPr>
        <sz val="10"/>
        <color theme="1"/>
        <rFont val="Arial"/>
        <family val="2"/>
      </rPr>
      <t xml:space="preserve">Виписані у положеннях завдання/обов’язки синхронізовані із відповідною структурою виконавчих органів місцевої ради.
</t>
    </r>
  </si>
  <si>
    <r>
      <t xml:space="preserve">Посилання на штатний розпис виконавчого апарату місцевої ради 
</t>
    </r>
    <r>
      <rPr>
        <b/>
        <sz val="10"/>
        <color theme="1"/>
        <rFont val="Arial"/>
        <family val="2"/>
      </rPr>
      <t>Спостереження:</t>
    </r>
    <r>
      <rPr>
        <sz val="10"/>
        <color theme="1"/>
        <rFont val="Arial"/>
        <family val="2"/>
      </rPr>
      <t xml:space="preserve"> інтервал кількості вакансій серед усього складу 60% - 30% </t>
    </r>
  </si>
  <si>
    <r>
      <t xml:space="preserve">Нормативно-правовий акт про проведення вступного інструктажу
</t>
    </r>
    <r>
      <rPr>
        <b/>
        <sz val="10"/>
        <color theme="1"/>
        <rFont val="Arial"/>
        <family val="2"/>
      </rPr>
      <t xml:space="preserve">ТА/АБО </t>
    </r>
    <r>
      <rPr>
        <sz val="10"/>
        <color theme="1"/>
        <rFont val="Arial"/>
        <family val="2"/>
      </rPr>
      <t>співбесіда із керівником структурного підрозділу або уповноваженою на ведення кадрової роботи особою щодо процедури адаптації при призначенні на посади в апараті місцевої ради та її виконавчих органів</t>
    </r>
  </si>
  <si>
    <r>
      <t xml:space="preserve">Посилання на штатний розпис виконавчого апарату місцевої ради 
</t>
    </r>
    <r>
      <rPr>
        <b/>
        <sz val="10"/>
        <color theme="1"/>
        <rFont val="Arial"/>
        <family val="2"/>
      </rPr>
      <t>Спостереження:</t>
    </r>
    <r>
      <rPr>
        <sz val="10"/>
        <color theme="1"/>
        <rFont val="Arial"/>
        <family val="2"/>
      </rPr>
      <t xml:space="preserve"> 29% та менше штатних одиниць протягом року є вакантними </t>
    </r>
  </si>
  <si>
    <r>
      <t xml:space="preserve">Співбесіда із головою або його заступником 
</t>
    </r>
    <r>
      <rPr>
        <b/>
        <sz val="10"/>
        <color theme="1"/>
        <rFont val="Arial"/>
        <family val="2"/>
      </rPr>
      <t>ТА</t>
    </r>
    <r>
      <rPr>
        <sz val="10"/>
        <color theme="1"/>
        <rFont val="Arial"/>
        <family val="2"/>
      </rPr>
      <t xml:space="preserve">  керівником структурного підрозділу або уповноваженою на ведення кадрової роботи особою</t>
    </r>
  </si>
  <si>
    <r>
      <t xml:space="preserve">Чинне положення про </t>
    </r>
    <r>
      <rPr>
        <b/>
        <sz val="10"/>
        <rFont val="Arial"/>
        <family val="2"/>
      </rPr>
      <t xml:space="preserve">другий </t>
    </r>
    <r>
      <rPr>
        <sz val="10"/>
        <rFont val="Arial"/>
        <family val="2"/>
      </rPr>
      <t xml:space="preserve">механізм залучення громадян до прийняття рішень.
</t>
    </r>
    <r>
      <rPr>
        <b/>
        <sz val="10"/>
        <rFont val="Arial"/>
        <family val="2"/>
      </rPr>
      <t>АБО</t>
    </r>
    <r>
      <rPr>
        <sz val="10"/>
        <rFont val="Arial"/>
        <family val="2"/>
      </rPr>
      <t xml:space="preserve"> відповідний розділ у Статуті громади, де чітко описано процедуру застосування механізму
</t>
    </r>
  </si>
  <si>
    <r>
      <t xml:space="preserve">Документальне підтвердження за результатами застосування другого механізму залучення громадян протягом останнього календарного року
</t>
    </r>
    <r>
      <rPr>
        <b/>
        <sz val="10"/>
        <rFont val="Arial"/>
        <family val="2"/>
      </rPr>
      <t xml:space="preserve">АБО </t>
    </r>
    <r>
      <rPr>
        <sz val="10"/>
        <rFont val="Arial"/>
        <family val="2"/>
      </rPr>
      <t xml:space="preserve">
витяги із рішень місцевої ради /виконкому, де вказано, що дане рішення виникло внаслідок застосування даного механізму залучення
</t>
    </r>
  </si>
  <si>
    <r>
      <t xml:space="preserve">Нормативно-правовий акт ОМС про затвердження плану промоції (популяризації) двох обраних механізмів залучення громадян до прийняття рішень на поточний рік 
</t>
    </r>
    <r>
      <rPr>
        <b/>
        <sz val="10"/>
        <rFont val="Arial"/>
        <family val="2"/>
      </rPr>
      <t>АБО</t>
    </r>
    <r>
      <rPr>
        <sz val="10"/>
        <rFont val="Arial"/>
        <family val="2"/>
      </rPr>
      <t xml:space="preserve"> плану промоції (популяризації) одного механізму залучення громадян до прийняття рішень на поточний рік (якщо попередньо вже було проведено промоцію іншого механізму).
</t>
    </r>
  </si>
  <si>
    <r>
      <t xml:space="preserve">Посилання на веб-сайт громади, де опубліковано документ оновленої комунікаційної стратегії
</t>
    </r>
    <r>
      <rPr>
        <b/>
        <sz val="10"/>
        <rFont val="Arial"/>
        <family val="2"/>
      </rPr>
      <t>Спостереження</t>
    </r>
    <r>
      <rPr>
        <sz val="10"/>
        <rFont val="Arial"/>
        <family val="2"/>
      </rPr>
      <t>: оновлення відбувалося протягом останніх двох років</t>
    </r>
  </si>
  <si>
    <r>
      <t xml:space="preserve">Чинне положення про </t>
    </r>
    <r>
      <rPr>
        <b/>
        <sz val="10"/>
        <rFont val="Arial"/>
        <family val="2"/>
      </rPr>
      <t xml:space="preserve">третій </t>
    </r>
    <r>
      <rPr>
        <sz val="10"/>
        <rFont val="Arial"/>
        <family val="2"/>
      </rPr>
      <t xml:space="preserve">механізм залучення громадян до прийняття рішень.
</t>
    </r>
    <r>
      <rPr>
        <b/>
        <sz val="10"/>
        <rFont val="Arial"/>
        <family val="2"/>
      </rPr>
      <t>АБО</t>
    </r>
    <r>
      <rPr>
        <sz val="10"/>
        <rFont val="Arial"/>
        <family val="2"/>
      </rPr>
      <t xml:space="preserve"> відповідний розділ у Статуті громади, де чітко описано процедуру застосування механізму
</t>
    </r>
  </si>
  <si>
    <r>
      <t xml:space="preserve">Документальне підтвердження за результатами застосування третього механізму залучення громадян протягом останнього календарного року
</t>
    </r>
    <r>
      <rPr>
        <b/>
        <sz val="10"/>
        <rFont val="Arial"/>
        <family val="2"/>
      </rPr>
      <t xml:space="preserve">АБО </t>
    </r>
    <r>
      <rPr>
        <sz val="10"/>
        <rFont val="Arial"/>
        <family val="2"/>
      </rPr>
      <t xml:space="preserve">
витяги із рішень місцевої ради /виконкому, де вказано, що дане рішення виникло внаслідок застосування даного механізму залучення
</t>
    </r>
  </si>
  <si>
    <r>
      <t xml:space="preserve">Посилання на сторінку офіційного веб-сайту, де опубліковано порядки денні засідань виконавчого комітету 
</t>
    </r>
    <r>
      <rPr>
        <b/>
        <sz val="10"/>
        <rFont val="Arial"/>
        <family val="2"/>
      </rPr>
      <t xml:space="preserve">Спостереження: </t>
    </r>
    <r>
      <rPr>
        <sz val="10"/>
        <rFont val="Arial"/>
        <family val="2"/>
      </rPr>
      <t>оприлюднюється за кілька днів до проведення.</t>
    </r>
  </si>
  <si>
    <r>
      <t xml:space="preserve">Посилання на сторінку офіційного веб-сайту, де опубліковано порядки денні засідань постійних депутатських комісій місцевої ради
</t>
    </r>
    <r>
      <rPr>
        <b/>
        <sz val="10"/>
        <rFont val="Arial"/>
        <family val="2"/>
      </rPr>
      <t>Спостереження</t>
    </r>
    <r>
      <rPr>
        <sz val="10"/>
        <rFont val="Arial"/>
        <family val="2"/>
      </rPr>
      <t>: оприлюднюється за кілька днів до проведення.</t>
    </r>
  </si>
  <si>
    <t>Щопіврічний аналіз виконання місцевої антикорупційної програми.</t>
  </si>
  <si>
    <t xml:space="preserve">Регламент місцевої ради обговорено з громадськістю і оприлюднено. 
Засідання місцевої ради транслюються в режимі онлайн, записи розміщуються на офіційному веб-сайті громади.
Громадяни мають можливість поставити запитання, надавати коментарі та пропозиції при розгляді проектів рішень на засіданнях місцевої ради та її виконавчого комітету.
Місцева рада переважно розглядає тільки ті питання, які запланувала розглядати завчасно (кількість питань, що не були включені до розпорядження про скликання сесії становить не більше 10%). 
Усі депутати місцевої ради щоквартально звітують перед населенням про свою діяльність та оприлюднює відповідні звіти в окремому розділі на веб-сайт громади.
Проводиться щопіврічний аналіз виконання місцевої антикорупційної програми.
Інформацію про місцевий бюджет викладено на веб-сайті в легкій для сприйняття формі. ОМС щороку проводить інформаційну кампанію для збору пропозицій до бюджету наступного року, і дає мешканцям зворотній зв’язок з бюджетних питань. 
</t>
  </si>
  <si>
    <r>
      <t xml:space="preserve">Регламент місцевої ради в частині проведення засідань, де зазначається можливість для громадян відвідувати засідання місцевої ради та можливість поставити запитання та/або надати коментар при розгляді проектів рішень
</t>
    </r>
    <r>
      <rPr>
        <b/>
        <sz val="10"/>
        <rFont val="Arial"/>
        <family val="2"/>
        <charset val="204"/>
      </rPr>
      <t>ТА</t>
    </r>
    <r>
      <rPr>
        <sz val="10"/>
        <rFont val="Arial"/>
        <family val="2"/>
      </rPr>
      <t xml:space="preserve">
Витяг з Протоколу засідання ради, де вказано про можливість громадян поставити запитання та/або надати коментар при розгляді проектів рішень (спостереження за останні 6 місяців)
</t>
    </r>
  </si>
  <si>
    <r>
      <t xml:space="preserve">Розпорядження про скликання сесії (спостереження за останні 6 місяців)
</t>
    </r>
    <r>
      <rPr>
        <b/>
        <sz val="10"/>
        <rFont val="Arial"/>
        <family val="2"/>
        <charset val="204"/>
      </rPr>
      <t xml:space="preserve">ТА </t>
    </r>
    <r>
      <rPr>
        <sz val="10"/>
        <rFont val="Arial"/>
        <family val="2"/>
      </rPr>
      <t xml:space="preserve">співставлення з протоколами засідань місцевої ради (спостереження за останні 6 місяців)
Кількість питань, що не були включені до розпорядження про скликання сесії становить не більше 10% за пів року
</t>
    </r>
  </si>
  <si>
    <t xml:space="preserve">Посилання на офіційний веб-сайт громади з рішенням місцевої ради про затвердження комунікаційної стратегії та комунікаційного календарного плану на поточний рік
</t>
  </si>
  <si>
    <t xml:space="preserve">Посилання на веб-сайт громади, де опубліковано комунікаційний календарний план на поточний рік
</t>
  </si>
  <si>
    <t xml:space="preserve">Посилання на офіційний веб-сайт громади, де опубліковано документ комунікаційної стратегії
</t>
  </si>
  <si>
    <r>
      <t xml:space="preserve">Посилання на сторінки ОМС в соціальних мережах, які оновлюються не рідше одного разу на тиждень.
</t>
    </r>
    <r>
      <rPr>
        <b/>
        <sz val="10"/>
        <rFont val="Arial"/>
        <family val="2"/>
      </rPr>
      <t>Спостереження:</t>
    </r>
    <r>
      <rPr>
        <sz val="10"/>
        <rFont val="Arial"/>
        <family val="2"/>
      </rPr>
      <t xml:space="preserve"> за даними останніх 90 днів.
</t>
    </r>
  </si>
  <si>
    <t xml:space="preserve">Нормативно-правовий акт ОМС про затвердження плану консультацій з  мешканцями громади на поточний рік 
</t>
  </si>
  <si>
    <t xml:space="preserve">Посадові інструкції для посад з комунікації
</t>
  </si>
  <si>
    <t xml:space="preserve">Штатний розпис  виконавчого апарату місцевої ради в частині, що стосується посад з комунікації
</t>
  </si>
  <si>
    <t xml:space="preserve">Посилання на офіційний веб-сайт громади
</t>
  </si>
  <si>
    <r>
      <t xml:space="preserve">Положення про базовий підрозділ (сектор), що відповідає за ведення офіційного веб-сайту громади та її сторінок в соціальних мережах
</t>
    </r>
    <r>
      <rPr>
        <b/>
        <sz val="10"/>
        <rFont val="Arial"/>
        <family val="2"/>
      </rPr>
      <t>Спостереження:</t>
    </r>
    <r>
      <rPr>
        <sz val="10"/>
        <rFont val="Arial"/>
        <family val="2"/>
      </rPr>
      <t xml:space="preserve">  встановлено процедури оприлюднення інформації, етичні принципи подання інформації  та взаємодія і координація між підрозділами ОМС
</t>
    </r>
  </si>
  <si>
    <r>
      <t xml:space="preserve">Посилання на веб-сайт громади, де опубліковано комунікаційний календарний план на поточний рік з визначеним фінансуванням
</t>
    </r>
    <r>
      <rPr>
        <b/>
        <sz val="10"/>
        <rFont val="Arial"/>
        <family val="2"/>
      </rPr>
      <t>Спостереження:</t>
    </r>
    <r>
      <rPr>
        <sz val="10"/>
        <rFont val="Arial"/>
        <family val="2"/>
      </rPr>
      <t xml:space="preserve"> затверджуються не пізніше грудня поточного року на наступний рік
</t>
    </r>
  </si>
  <si>
    <r>
      <t xml:space="preserve">Посилання на розділ веб-сайту громади, де розміщена інформація про найбільш вагомі рішення ОМС та залучення громадян до їх розробки та прийняття протягом останнього року.
</t>
    </r>
    <r>
      <rPr>
        <b/>
        <sz val="10"/>
        <rFont val="Arial"/>
        <family val="2"/>
      </rPr>
      <t>Спостереження:</t>
    </r>
    <r>
      <rPr>
        <sz val="10"/>
        <rFont val="Arial"/>
        <family val="2"/>
      </rPr>
      <t xml:space="preserve"> оновлюється не рідше одного разу на тиждень (за даними останніх 90 днів)
</t>
    </r>
  </si>
  <si>
    <t xml:space="preserve">Копія принаймні одного друкованого матеріалу: флаєра, оголошення, постера/примірника місцевої газети, де розміщена інформація про найбільш вагомі рішення ОМС та залучення громадян до їх розробки та прийняття протягом останнього року
</t>
  </si>
  <si>
    <r>
      <t xml:space="preserve">Чинне положення про принаймні </t>
    </r>
    <r>
      <rPr>
        <b/>
        <sz val="10"/>
        <rFont val="Arial"/>
        <family val="2"/>
      </rPr>
      <t xml:space="preserve">один </t>
    </r>
    <r>
      <rPr>
        <sz val="10"/>
        <rFont val="Arial"/>
        <family val="2"/>
      </rPr>
      <t xml:space="preserve">механізм залучення громадян до прийняття рішень.
</t>
    </r>
    <r>
      <rPr>
        <b/>
        <sz val="10"/>
        <rFont val="Arial"/>
        <family val="2"/>
      </rPr>
      <t>АБО</t>
    </r>
    <r>
      <rPr>
        <sz val="10"/>
        <rFont val="Arial"/>
        <family val="2"/>
      </rPr>
      <t xml:space="preserve"> відповідний розділ у Статуті громади, де чітко описано процедуру застосування механізму
</t>
    </r>
    <r>
      <rPr>
        <b/>
        <sz val="10"/>
        <rFont val="Arial"/>
        <family val="2"/>
      </rPr>
      <t>АБО</t>
    </r>
    <r>
      <rPr>
        <sz val="10"/>
        <rFont val="Arial"/>
        <family val="2"/>
      </rPr>
      <t xml:space="preserve"> витяг з бюджетного регламенту, в якому прописана процедура громадського обговорення проекту бюджету на наступний рік
</t>
    </r>
  </si>
  <si>
    <r>
      <t xml:space="preserve">Документальне підтвердження із результатами застосування принаймні одного механізму залучення громадян до прийняття рішень  протягом попереднього календарного року (напр. оголошення про конкурс проектів на бюджет участі, скріншот з поданою петицією, протокол громадських слухань, протокол консультацій з громадськістю) 
</t>
    </r>
    <r>
      <rPr>
        <b/>
        <sz val="10"/>
        <rFont val="Arial"/>
        <family val="2"/>
      </rPr>
      <t>АБО</t>
    </r>
    <r>
      <rPr>
        <sz val="10"/>
        <rFont val="Arial"/>
        <family val="2"/>
      </rPr>
      <t xml:space="preserve"> Витяг із рішень місцевої ради/виконкому, де вказано, що дане рішення виникло внаслідок застосування даного механізму залучення.
</t>
    </r>
  </si>
  <si>
    <t xml:space="preserve">Нормативно-правовий акт ОМС про затвердження Плану промоції (популяризації) механізму залучення громадян.
</t>
  </si>
  <si>
    <t xml:space="preserve">Документальне підтвердження реалізації принаймні одного заходу з  Плану промоції (популяризації) механізму залучення громадян.
</t>
  </si>
  <si>
    <r>
      <t xml:space="preserve">Положення про функціональний підрозділ, що відповідає, зокрема, за впровадження і моніторинг комунікаційної стратегії (підрозділ з чіткою структурою, розподіленими обов’язками та розробленими процедурами)
</t>
    </r>
    <r>
      <rPr>
        <b/>
        <sz val="10"/>
        <rFont val="Arial"/>
        <family val="2"/>
      </rPr>
      <t xml:space="preserve">Спостереження: </t>
    </r>
    <r>
      <rPr>
        <sz val="10"/>
        <rFont val="Arial"/>
        <family val="2"/>
      </rPr>
      <t xml:space="preserve">до завдань внесено організація і проведення опитувань населення, а також координація інших заходів із зворотнього зв’язку з громадою
</t>
    </r>
  </si>
  <si>
    <t xml:space="preserve">Посилання на результати принаймні одного проведеного опитування місцевих мешканців щодо задоволеності різними сферами життя в громаді за попередній рік
</t>
  </si>
  <si>
    <r>
      <t xml:space="preserve">Посилання на звіт(и) про виконання комунікаційної стратегії та комунікаційного календарного плану за поточний рік (принаймні один)  
</t>
    </r>
    <r>
      <rPr>
        <b/>
        <sz val="10"/>
        <rFont val="Arial"/>
        <family val="2"/>
      </rPr>
      <t xml:space="preserve">Спостереження: </t>
    </r>
    <r>
      <rPr>
        <sz val="10"/>
        <rFont val="Arial"/>
        <family val="2"/>
      </rPr>
      <t xml:space="preserve"> містять аналіз впливу та охоплення цільової аудиторії (включає аналіз співвідношення змісту новин/повідомлень на веб-сайті тощо та завдань КС, зростання охоплення)
</t>
    </r>
  </si>
  <si>
    <r>
      <t xml:space="preserve">Затверджена політика ведення сторінок громади  в соціальних мережах та інших каналів комунікації, якою фіксуються процедури оприлюднення інформації, етичні принципи подання інформації  та взаємодія і координація між підрозділами ОМС.
</t>
    </r>
    <r>
      <rPr>
        <b/>
        <sz val="10"/>
        <rFont val="Arial"/>
        <family val="2"/>
      </rPr>
      <t xml:space="preserve">АБО </t>
    </r>
    <r>
      <rPr>
        <sz val="10"/>
        <rFont val="Arial"/>
        <family val="2"/>
      </rPr>
      <t xml:space="preserve">інший нормативно-правовий акт ОМС про відповідні процедури
</t>
    </r>
  </si>
  <si>
    <r>
      <t xml:space="preserve">Витяг з Комунікаційного календарного плану в частині, де зазначається, що офіційні рішення, політики та звіти виконавчих органів ради обов’язково поширюються різними каналами комунікації (наприклад, інформування під час зборів, друковані оголошення, веб-сайт громади та сторінка громади принаймні в одній соціальній мережі).
</t>
    </r>
    <r>
      <rPr>
        <b/>
        <sz val="10"/>
        <rFont val="Arial"/>
        <family val="2"/>
      </rPr>
      <t xml:space="preserve">АБО </t>
    </r>
    <r>
      <rPr>
        <sz val="10"/>
        <rFont val="Arial"/>
        <family val="2"/>
      </rPr>
      <t xml:space="preserve">Витяг з посадової інструкції посадової особи про оприлюднення вищевказаних документів через різні канали комунікації
</t>
    </r>
    <r>
      <rPr>
        <b/>
        <sz val="10"/>
        <rFont val="Arial"/>
        <family val="2"/>
      </rPr>
      <t>АБО</t>
    </r>
    <r>
      <rPr>
        <sz val="10"/>
        <rFont val="Arial"/>
        <family val="2"/>
      </rPr>
      <t xml:space="preserve"> Інший нормативно-правовий акт ОМС про оприлюднення інформації через різні канали комунікації
</t>
    </r>
  </si>
  <si>
    <r>
      <t xml:space="preserve">Документальне підтвердження застосування різних каналів комунікації
</t>
    </r>
    <r>
      <rPr>
        <b/>
        <sz val="10"/>
        <rFont val="Arial"/>
        <family val="2"/>
      </rPr>
      <t>Спостереження</t>
    </r>
    <r>
      <rPr>
        <sz val="10"/>
        <rFont val="Arial"/>
        <family val="2"/>
      </rPr>
      <t xml:space="preserve"> (за даними останніх 90 днів). Мінімум 1:
1. громадське зібрання
2. друковані оголошення
3. канал(и) в месенджерах.
</t>
    </r>
  </si>
  <si>
    <t xml:space="preserve">Звіт про виконання комунікаційного календарного плану (мінімум 2: проміжний та річний), який зокрема містить аналіз результатів опитувань мешканців громади, аналіз впливу комунікаційних заходів, аналіз охоплення аудиторії різними каналами комунікації тощо. 
</t>
  </si>
  <si>
    <t xml:space="preserve">Документальне підтвердження(мінімум 4 за попередні півроку)  проведення заходів із двостороннього спілкування з громадськістю: громадські зібрання, публічні заходи в рамках механізмів залучення громадян.
</t>
  </si>
  <si>
    <t xml:space="preserve">Нормативно-правовий акт ОМС про організацію проведення навчання з використання механізмів залучення громадян до прийняття рішень.
</t>
  </si>
  <si>
    <r>
      <t xml:space="preserve">Посилання на програму навчання та лист реєстрації учасників заходу
</t>
    </r>
    <r>
      <rPr>
        <b/>
        <sz val="10"/>
        <rFont val="Arial"/>
        <family val="2"/>
        <charset val="204"/>
      </rPr>
      <t>ТА</t>
    </r>
    <r>
      <rPr>
        <sz val="10"/>
        <rFont val="Arial"/>
        <family val="2"/>
      </rPr>
      <t xml:space="preserve"> фото заходів  
</t>
    </r>
  </si>
  <si>
    <t xml:space="preserve">Посилання на сторінку офіційного веб-сайту громади, де оприлюднено усі рішення місцевої ради (спостереження за останній 6 місяців
</t>
  </si>
  <si>
    <r>
      <rPr>
        <b/>
        <sz val="10"/>
        <rFont val="Arial"/>
        <family val="2"/>
        <charset val="204"/>
      </rPr>
      <t>Спостереження:</t>
    </r>
    <r>
      <rPr>
        <sz val="10"/>
        <rFont val="Arial"/>
        <family val="2"/>
      </rPr>
      <t xml:space="preserve"> Регламент роботи місцевої ради в частині проведення засідань, де відсутні можливі безпосередні чи опосередковані обмеження для участі громадян: потреба завчасної реєстрації, брак вільних місць тощо. 
</t>
    </r>
  </si>
  <si>
    <t xml:space="preserve">Посилання на сторінку офіційного веб-сайту, де оприлюднюються порядки денні засідань місцевої ради за 10 днів до дати їх розгляду з метою прийняття (спостереження за останні 6 місяців) 
</t>
  </si>
  <si>
    <t xml:space="preserve">Посилання на Протоколи засідань місцевої ради, містять вичерпну інформацію про результати поіменного голосування і оприлюднюються на веб-сайті громади.
</t>
  </si>
  <si>
    <t xml:space="preserve">Посилання на Протоколи засідань постійних депутатських комісій місцевої ради, містять вичерпну інформацію про результати поіменного голосування і оприлюднюються на веб-сайті громади.
</t>
  </si>
  <si>
    <t xml:space="preserve">Посилання на Протоколи засідань виконавчого комітету, містять вичерпну інформацію про результати поіменного голосування і оприлюднюються на веб-сайті громади.
</t>
  </si>
  <si>
    <t xml:space="preserve">Посилання на розділ «звіти депутатів» веб-сайту громади, де принаймні 50% від загальної кількості депутатів місцевої ради прозвітували про свою роботу за останні 12 місяців
</t>
  </si>
  <si>
    <t xml:space="preserve">Посилання на сторінку офіційного веб-сайту, де опубліковано затверджений та оновлений протягом попереднього року регламент місцевої ради
</t>
  </si>
  <si>
    <t xml:space="preserve">Нормативно-правовими актами ОМС визначено і встановлено процес громадської експертизи рішень ради та/або подання звернень громадян (пропозицій до проектів рішень). 
</t>
  </si>
  <si>
    <r>
      <t xml:space="preserve">Посилання на публікацію графіку  проведення засідань виконавчого комітету
</t>
    </r>
    <r>
      <rPr>
        <b/>
        <sz val="10"/>
        <rFont val="Arial"/>
        <family val="2"/>
      </rPr>
      <t>Спостереження:</t>
    </r>
    <r>
      <rPr>
        <sz val="10"/>
        <rFont val="Arial"/>
        <family val="2"/>
      </rPr>
      <t xml:space="preserve"> перевірка чи дотримується графік
</t>
    </r>
  </si>
  <si>
    <r>
      <t xml:space="preserve">Співбесіди з депутатами та місцевими активістами
</t>
    </r>
    <r>
      <rPr>
        <b/>
        <sz val="10"/>
        <rFont val="Arial"/>
        <family val="2"/>
        <charset val="204"/>
      </rPr>
      <t>ТА</t>
    </r>
    <r>
      <rPr>
        <sz val="10"/>
        <rFont val="Arial"/>
        <family val="2"/>
      </rPr>
      <t xml:space="preserve"> протоколи засідань місцевої ради за останні 6 місяців
</t>
    </r>
    <r>
      <rPr>
        <b/>
        <sz val="10"/>
        <rFont val="Arial"/>
        <family val="2"/>
        <charset val="204"/>
      </rPr>
      <t xml:space="preserve">Спостереження: </t>
    </r>
    <r>
      <rPr>
        <sz val="10"/>
        <rFont val="Arial"/>
        <family val="2"/>
      </rPr>
      <t xml:space="preserve">Громадяни мають можливість безперешкодно відвідати засідання виконавчого комітету та можливість висловитися.
</t>
    </r>
  </si>
  <si>
    <r>
      <t xml:space="preserve">Посилання на сторінку офіційного веб-сайту, де опубліковано порядки денні засідань комісій виконавчого комітету 
</t>
    </r>
    <r>
      <rPr>
        <b/>
        <sz val="10"/>
        <rFont val="Arial"/>
        <family val="2"/>
      </rPr>
      <t xml:space="preserve">Спостереження: </t>
    </r>
    <r>
      <rPr>
        <sz val="10"/>
        <rFont val="Arial"/>
        <family val="2"/>
      </rPr>
      <t xml:space="preserve">оприлюднюється за кілька днів до проведення.
</t>
    </r>
  </si>
  <si>
    <r>
      <t xml:space="preserve">Посилання на публікацію графіку  проведення засідань постійних депутатських комісій місцевої ради 
</t>
    </r>
    <r>
      <rPr>
        <b/>
        <sz val="10"/>
        <rFont val="Arial"/>
        <family val="2"/>
      </rPr>
      <t>Спостереження</t>
    </r>
    <r>
      <rPr>
        <sz val="10"/>
        <rFont val="Arial"/>
        <family val="2"/>
      </rPr>
      <t xml:space="preserve">: перевірка чи опублікований графік на початку кожного місяця та чи дотримується графік (у разі змін повинні бути опубліковані оголошення про зміну дати та часу)
</t>
    </r>
  </si>
  <si>
    <r>
      <t xml:space="preserve">Посилання на публікацію графіку  проведення засідань комісій виконавчого комітету
</t>
    </r>
    <r>
      <rPr>
        <b/>
        <sz val="10"/>
        <rFont val="Arial"/>
        <family val="2"/>
      </rPr>
      <t>Спостереження</t>
    </r>
    <r>
      <rPr>
        <sz val="10"/>
        <rFont val="Arial"/>
        <family val="2"/>
      </rPr>
      <t>: перевірка чи опублікований графік на початку кожного місяця та чи дотримується графік (у разі змін повинні бути опубліковані оголошення про зміну дати та часу)</t>
    </r>
  </si>
  <si>
    <t xml:space="preserve">Розпорядчий документ, яким передбачено організацію і проведення кампанії щодо збору пропозицій від громадян до бюджету наступного року
</t>
  </si>
  <si>
    <t>Посилання на розділ «звіти депутатів» веб-сайту громади, де усі депутати місцевої ради прозвітували про свою роботу щоквартально  за останні 12 місяців. (мінімум 3 звіти за рік для кожного)</t>
  </si>
  <si>
    <t>Посилання на протокол бюджетних слухань перед ухваленням бюджету на поточний рік</t>
  </si>
  <si>
    <t xml:space="preserve">Посилання на протокол останнього перегляду тексту регламента місцевої ради, виконаного протягом останнього року на предмет внесення змін, зумовлених чинним законодавством, та/або задля забезпечення більш прозорої і ефективної роботи ради.
</t>
  </si>
  <si>
    <r>
      <t xml:space="preserve">Посилання на веб-сайт громади, де розміщено сервіс для пошуку за темою/датою/виконавцем документів, які підлягають обов’язковому оприлюдненню. 
</t>
    </r>
    <r>
      <rPr>
        <b/>
        <sz val="10"/>
        <rFont val="Arial"/>
        <family val="2"/>
        <charset val="204"/>
      </rPr>
      <t>Спостереження</t>
    </r>
    <r>
      <rPr>
        <sz val="10"/>
        <rFont val="Arial"/>
        <family val="2"/>
      </rPr>
      <t xml:space="preserve"> – перевірити, чи працює пошук за різними параметрами; документи названі у відповідності до їх теми) 
</t>
    </r>
  </si>
  <si>
    <r>
      <rPr>
        <b/>
        <sz val="10"/>
        <rFont val="Arial"/>
        <family val="2"/>
        <charset val="204"/>
      </rPr>
      <t>Спостереження:</t>
    </r>
    <r>
      <rPr>
        <sz val="10"/>
        <rFont val="Arial"/>
        <family val="2"/>
      </rPr>
      <t xml:space="preserve"> Дизайн офіційного веб-сайту громади має сучасний вигляд, формат викладу інформації зрозумілий та зручний для користувачів.</t>
    </r>
  </si>
  <si>
    <t xml:space="preserve">Нормативно-правовий акт ОМС про створення  підрозділу  з питань забезпечення рівних прав та можливостей жінок і чоловіків, запобігання та протидії насильству за ознакою статі
</t>
  </si>
  <si>
    <t>Положення про роботу структурного підрозділу, де вписано повноваження  з аналізу стану забезпечення рівних прав та можливостей жінок і чоловіків у відповідній сфері (на відповідній території)  та/або проводять регулярний гендерний аудит  діяльності ОМС.</t>
  </si>
  <si>
    <t>Створено  відповідальний  підрозділ   з питань забезпечення рівних прав та можливостей жінок і чоловіків, запобігання та протидії насильству за ознакою статі , який аналізує стан забезпечення рівних прав та можливостей жінок і чоловіків у відповідній сфері (на відповідній території)  та/або проводять регулярний гендерний аудит  діяльності ОМС. 
Забезпечено виконання і фінансування місцевої програми забезпечення рівних прав та можливостей жінок і чоловіків, запобігання та протидії насильству за ознакою статі та або місцевого плану дій.
ОМС застосовує гендерно орієнтований підхід у бюджетному процесі.</t>
  </si>
  <si>
    <t xml:space="preserve">Посилання на нормативно-правовий акт органу місцевого самоврядування громади щодо розробки програми сприяння розвитку молоді із застосуванням підходу «залучення молоді» на період не менше 2 роки 
</t>
  </si>
  <si>
    <t xml:space="preserve">4.1. Публічність управлінської діяльності ОМС </t>
  </si>
  <si>
    <t>4.4. Дотримання гендерного балансу в діяльності ОМС</t>
  </si>
  <si>
    <t>Показник 4.4. Дотримання гендерного балансу в діяльності ОМС</t>
  </si>
  <si>
    <t>Показник 4.2. Прозорість діяльності місцевих рад</t>
  </si>
  <si>
    <t>4.2. Прозорість діяльності місцевих рад</t>
  </si>
  <si>
    <t xml:space="preserve">Прозорість діяльності місцевих рад </t>
  </si>
  <si>
    <t>Дотримання гендерного балансу в діяльності органів місцевого самоврядування</t>
  </si>
  <si>
    <t>УПРАВЛІННЯ ФІНАНСАМИ ТА БЮДЖЕТОМ</t>
  </si>
  <si>
    <t>Забезпечення виконання повноважень органів місцевого самоврядування</t>
  </si>
  <si>
    <t>1.2. Забезпечення виконання повноважень ОМС</t>
  </si>
  <si>
    <t>Показник 1.2. Забезпечення виконання повноважень органів місцевого самоврядування</t>
  </si>
  <si>
    <r>
      <t xml:space="preserve">Посилання на сторінку офіційного веб-сайту громади із рішенням місцевої ради про затвердження пріоритетної послуги для удосконалення
</t>
    </r>
    <r>
      <rPr>
        <b/>
        <sz val="10"/>
        <color theme="1"/>
        <rFont val="Arial"/>
        <family val="2"/>
      </rPr>
      <t xml:space="preserve">Спостереження: </t>
    </r>
    <r>
      <rPr>
        <sz val="10"/>
        <color theme="1"/>
        <rFont val="Arial"/>
        <family val="2"/>
      </rPr>
      <t xml:space="preserve">послугу було обрано на підставі проведеного опитування думки громадян. </t>
    </r>
  </si>
  <si>
    <r>
      <t xml:space="preserve">Звітні документи про виконання показників Плану моніторингу першої послуги (мінімум 2) за останній рік??.
</t>
    </r>
    <r>
      <rPr>
        <b/>
        <sz val="10"/>
        <color theme="1"/>
        <rFont val="Arial"/>
        <family val="2"/>
        <charset val="204"/>
      </rPr>
      <t>ТА</t>
    </r>
    <r>
      <rPr>
        <sz val="10"/>
        <color theme="1"/>
        <rFont val="Arial"/>
        <family val="2"/>
      </rPr>
      <t xml:space="preserve">
Результати додаткових досліджень (опитування) за потреби</t>
    </r>
  </si>
  <si>
    <r>
      <t xml:space="preserve">Звіти із моніторингу якості другої послуги (мінімум два) відповідно до встановлених індикаторів якості за останній рік??
</t>
    </r>
    <r>
      <rPr>
        <b/>
        <sz val="10"/>
        <color theme="1"/>
        <rFont val="Arial"/>
        <family val="2"/>
        <charset val="204"/>
      </rPr>
      <t>ТА</t>
    </r>
    <r>
      <rPr>
        <sz val="10"/>
        <color theme="1"/>
        <rFont val="Arial"/>
        <family val="2"/>
      </rPr>
      <t xml:space="preserve">
Результати додаткових досліджень (опитування) за потреби</t>
    </r>
  </si>
  <si>
    <r>
      <t xml:space="preserve">Посилання на сторінку офіційного веб-сайту громади, де розміщено підсумковий (фінальний) звіт про виконання Плану вдосконалення третьої послуги
</t>
    </r>
    <r>
      <rPr>
        <b/>
        <sz val="10"/>
        <color theme="1"/>
        <rFont val="Arial"/>
        <family val="2"/>
        <charset val="204"/>
      </rPr>
      <t>Спостереження:</t>
    </r>
    <r>
      <rPr>
        <sz val="10"/>
        <color theme="1"/>
        <rFont val="Arial"/>
        <family val="2"/>
      </rPr>
      <t xml:space="preserve"> досягнуто покращення</t>
    </r>
  </si>
  <si>
    <r>
      <t xml:space="preserve">Посилання на сторінку офіційного веб-сайту громади, де розміщено підсумковий (фінальний) звіт про виконання Плану вдосконалення другої послуги
</t>
    </r>
    <r>
      <rPr>
        <b/>
        <sz val="10"/>
        <color theme="1"/>
        <rFont val="Arial"/>
        <family val="2"/>
        <charset val="204"/>
      </rPr>
      <t>Спостереження:</t>
    </r>
    <r>
      <rPr>
        <sz val="10"/>
        <color theme="1"/>
        <rFont val="Arial"/>
        <family val="2"/>
      </rPr>
      <t xml:space="preserve"> досягнуто покращення</t>
    </r>
  </si>
  <si>
    <r>
      <t xml:space="preserve">Посилання на сторінку офіційного веб-сайту громади, де розміщено підсумковий (фінальний) звіт про виконання Плану вдосконалення першої послуги.
</t>
    </r>
    <r>
      <rPr>
        <b/>
        <sz val="10"/>
        <color theme="1"/>
        <rFont val="Arial"/>
        <family val="2"/>
        <charset val="204"/>
      </rPr>
      <t>Спостереження:</t>
    </r>
    <r>
      <rPr>
        <sz val="10"/>
        <color theme="1"/>
        <rFont val="Arial"/>
        <family val="2"/>
      </rPr>
      <t xml:space="preserve"> досягнуто покращення</t>
    </r>
  </si>
  <si>
    <r>
      <t xml:space="preserve">Посилання на сторінку офіційного веб-сайту громади, де розміщено проміжний звіт з виконання Плану вдосконалення якості другої послуги та встановлення індикаторів якості та механізмів для їхнього вимірювання та поточного моніторингу.
</t>
    </r>
    <r>
      <rPr>
        <b/>
        <sz val="10"/>
        <color theme="1"/>
        <rFont val="Arial"/>
        <family val="2"/>
        <charset val="204"/>
      </rPr>
      <t xml:space="preserve">Спостереження: </t>
    </r>
    <r>
      <rPr>
        <sz val="10"/>
        <color theme="1"/>
        <rFont val="Arial"/>
        <family val="2"/>
      </rPr>
      <t xml:space="preserve"> Звіт містить дані про використані джерела фінансування Плану
</t>
    </r>
    <r>
      <rPr>
        <b/>
        <sz val="10"/>
        <color theme="1"/>
        <rFont val="Arial"/>
        <family val="2"/>
        <charset val="204"/>
      </rPr>
      <t>Спостереження:</t>
    </r>
    <r>
      <rPr>
        <sz val="10"/>
        <color theme="1"/>
        <rFont val="Arial"/>
        <family val="2"/>
      </rPr>
      <t xml:space="preserve"> досягнуто покращення</t>
    </r>
  </si>
  <si>
    <r>
      <t xml:space="preserve">Посилання на сторінку офіційного веб-сайту громади, де розміщено інформацію про спосіб, яким громадяни можуть направити звернення з питань якості послуг 
</t>
    </r>
    <r>
      <rPr>
        <b/>
        <sz val="10"/>
        <color theme="1"/>
        <rFont val="Arial"/>
        <family val="2"/>
      </rPr>
      <t>Спостереження:</t>
    </r>
    <r>
      <rPr>
        <sz val="10"/>
        <color theme="1"/>
        <rFont val="Arial"/>
        <family val="2"/>
      </rPr>
      <t xml:space="preserve"> у т.ч. через ЦНАП</t>
    </r>
  </si>
  <si>
    <r>
      <t xml:space="preserve">Посилання на сторінку офіційного веб-сайту громади, де опубліковано щоквартальні звіти з аналізом відгуків/скарг щодо якості послуг (мінімум 2 за попередній рік) 
</t>
    </r>
    <r>
      <rPr>
        <b/>
        <sz val="10"/>
        <color theme="1"/>
        <rFont val="Arial"/>
        <family val="2"/>
      </rPr>
      <t>Спостереження:</t>
    </r>
    <r>
      <rPr>
        <sz val="10"/>
        <color theme="1"/>
        <rFont val="Arial"/>
        <family val="2"/>
      </rPr>
      <t xml:space="preserve"> аналіз відгуків (звернень) щодо якості послуг проведено у розрізі виду послуги та статі заявників</t>
    </r>
  </si>
  <si>
    <r>
      <t xml:space="preserve">Посилання на сторінку офіційного веб-сайту громади, де опубліковано результати аналізу ефективності роботи із зверненнями/скаргами
</t>
    </r>
    <r>
      <rPr>
        <b/>
        <sz val="10"/>
        <color theme="1"/>
        <rFont val="Arial"/>
        <family val="2"/>
      </rPr>
      <t>Спостереження:</t>
    </r>
    <r>
      <rPr>
        <sz val="10"/>
        <color theme="1"/>
        <rFont val="Arial"/>
        <family val="2"/>
      </rPr>
      <t xml:space="preserve"> не менше 80% випадків звернення/скарги опрацьовуються у термін, не більший 15 днів</t>
    </r>
  </si>
  <si>
    <r>
      <rPr>
        <b/>
        <sz val="10"/>
        <color theme="1"/>
        <rFont val="Arial"/>
        <family val="2"/>
      </rPr>
      <t>Спостереження:</t>
    </r>
    <r>
      <rPr>
        <sz val="10"/>
        <color theme="1"/>
        <rFont val="Arial"/>
        <family val="2"/>
      </rPr>
      <t xml:space="preserve"> аналіз відгуків (звернень) щодо якості послуг проведено у розрізі виду послуги, статі, віку, місця проживання та особливого статусу заявників</t>
    </r>
  </si>
  <si>
    <r>
      <t xml:space="preserve">Посилання на сторінки веб-сайту громади, де розміщено усі матеріали (плани або їхні проекти, результати моніторингу впровадження, щоквартальні звіти за підсумками роботи із відгуками/скаргами громадян тощо) для кожної із базових послуг
</t>
    </r>
    <r>
      <rPr>
        <b/>
        <sz val="10"/>
        <color theme="1"/>
        <rFont val="Arial"/>
        <family val="2"/>
      </rPr>
      <t xml:space="preserve">Спостереження: </t>
    </r>
    <r>
      <rPr>
        <sz val="10"/>
        <color theme="1"/>
        <rFont val="Arial"/>
        <family val="2"/>
      </rPr>
      <t xml:space="preserve">представлена інформація для усіх послуг, зазначених в показнику 3.2 </t>
    </r>
  </si>
  <si>
    <r>
      <t xml:space="preserve">Витяг з  брошури «Бюджет для Громадян», у якому вказано як у бюджеті відображені пріоритети громади.
</t>
    </r>
    <r>
      <rPr>
        <b/>
        <sz val="10"/>
        <color theme="1"/>
        <rFont val="Arial"/>
        <family val="2"/>
      </rPr>
      <t>АБО</t>
    </r>
    <r>
      <rPr>
        <sz val="10"/>
        <color theme="1"/>
        <rFont val="Arial"/>
        <family val="2"/>
      </rPr>
      <t xml:space="preserve"> з іншого інформаційного матеріалу для ознайомлення громадян</t>
    </r>
  </si>
  <si>
    <r>
      <rPr>
        <b/>
        <sz val="10"/>
        <color theme="1"/>
        <rFont val="Arial"/>
        <family val="2"/>
      </rPr>
      <t>Спостереження зростання.</t>
    </r>
    <r>
      <rPr>
        <sz val="10"/>
        <color theme="1"/>
        <rFont val="Arial"/>
        <family val="2"/>
      </rPr>
      <t xml:space="preserve"> Співвідношення власних доходів бюджету порівняно з попереднім роком: 
</t>
    </r>
    <r>
      <rPr>
        <b/>
        <sz val="10"/>
        <color theme="1"/>
        <rFont val="Arial"/>
        <family val="2"/>
      </rPr>
      <t xml:space="preserve">
До березня 2021 року</t>
    </r>
    <r>
      <rPr>
        <sz val="10"/>
        <color theme="1"/>
        <rFont val="Arial"/>
        <family val="2"/>
      </rPr>
      <t xml:space="preserve"> - порівнюємо 2019 рік до 2018 року
</t>
    </r>
    <r>
      <rPr>
        <b/>
        <sz val="10"/>
        <color theme="1"/>
        <rFont val="Arial"/>
        <family val="2"/>
      </rPr>
      <t xml:space="preserve">Після березня місяця </t>
    </r>
    <r>
      <rPr>
        <sz val="10"/>
        <color theme="1"/>
        <rFont val="Arial"/>
        <family val="2"/>
      </rPr>
      <t xml:space="preserve">– 2020 рік до 2019 року
https://openbudget.gov.ua/local-budget?id=26000000000
</t>
    </r>
  </si>
  <si>
    <r>
      <rPr>
        <b/>
        <sz val="10"/>
        <color theme="1"/>
        <rFont val="Arial"/>
        <family val="2"/>
      </rPr>
      <t>Спостереження.</t>
    </r>
    <r>
      <rPr>
        <sz val="10"/>
        <color theme="1"/>
        <rFont val="Arial"/>
        <family val="2"/>
      </rPr>
      <t xml:space="preserve"> Чи питома вага відкритих торгів складає більше ніж 30% за посиланням:  
https://bi.prozorro.org/sense/app/fba3f2f2-cf55-40a0-a79f-b74f5ce947c2/sheet/531677d3-3e7b-4a92-9d27-0857a0389c72/state/analysis
Інструкція як рахувати: https://dozorro.org/tools/public-bi
</t>
    </r>
  </si>
  <si>
    <r>
      <rPr>
        <b/>
        <sz val="10"/>
        <color theme="1"/>
        <rFont val="Arial"/>
        <family val="2"/>
      </rPr>
      <t>Спостереження.</t>
    </r>
    <r>
      <rPr>
        <sz val="10"/>
        <color theme="1"/>
        <rFont val="Arial"/>
        <family val="2"/>
      </rPr>
      <t xml:space="preserve"> Чи питома вага відкритих торгів складає більше ніж 40% за посиланням:  
https://bi.prozorro.org/sense/app/fba3f2f2-cf55-40a0-a79f-b74f5ce947c2/sheet/531677d3-3e7b-4a92-9d27-0857a0389c72/state/analysis
Інструкція як рахувати: https://dozorro.org/tools/public-bi
</t>
    </r>
  </si>
  <si>
    <r>
      <t xml:space="preserve">Посилання на офіційний веб-сайт громади, де оприлюднено затверджені фінансові плани комунальних підприємств
</t>
    </r>
    <r>
      <rPr>
        <b/>
        <sz val="10"/>
        <color theme="1"/>
        <rFont val="Arial"/>
        <family val="2"/>
      </rPr>
      <t>АБО</t>
    </r>
    <r>
      <rPr>
        <sz val="10"/>
        <color theme="1"/>
        <rFont val="Arial"/>
        <family val="2"/>
      </rPr>
      <t xml:space="preserve"> інше документальне підтвердження оприлюднення відповідної інформації</t>
    </r>
  </si>
  <si>
    <r>
      <t xml:space="preserve">Сам документ Стратегії 
</t>
    </r>
    <r>
      <rPr>
        <b/>
        <sz val="10"/>
        <color theme="1"/>
        <rFont val="Arial"/>
        <family val="2"/>
      </rPr>
      <t>Спостереження:</t>
    </r>
    <r>
      <rPr>
        <sz val="10"/>
        <color theme="1"/>
        <rFont val="Arial"/>
        <family val="2"/>
      </rPr>
      <t xml:space="preserve"> містить SWOT-аналіз та враховує діагностику поточного стану громади</t>
    </r>
  </si>
  <si>
    <r>
      <t xml:space="preserve">Сам документ Стратегії, який розроблено або переглянуто за участі різних груп  жінок та чоловіків. 
</t>
    </r>
    <r>
      <rPr>
        <b/>
        <sz val="10"/>
        <color theme="1"/>
        <rFont val="Arial"/>
        <family val="2"/>
      </rPr>
      <t>Спостереження</t>
    </r>
    <r>
      <rPr>
        <sz val="10"/>
        <color theme="1"/>
        <rFont val="Arial"/>
        <family val="2"/>
      </rPr>
      <t xml:space="preserve">: інтереси і потреби різних груп  жінок та чоловіків враховані на рівні операційних планів </t>
    </r>
  </si>
  <si>
    <r>
      <rPr>
        <b/>
        <sz val="10"/>
        <color theme="1"/>
        <rFont val="Arial"/>
        <family val="2"/>
      </rPr>
      <t>Підтвердження залучення різних груп жінок та чоловіків:</t>
    </r>
    <r>
      <rPr>
        <sz val="10"/>
        <color theme="1"/>
        <rFont val="Arial"/>
        <family val="2"/>
      </rPr>
      <t xml:space="preserve">
Посилання на сторінку офіційного веб-сайту ОМС з протоколами громадських обговорень  із залученням різних груп жінок та чоловіків
</t>
    </r>
    <r>
      <rPr>
        <b/>
        <sz val="10"/>
        <color theme="1"/>
        <rFont val="Arial"/>
        <family val="2"/>
      </rPr>
      <t>ТА/АБО</t>
    </r>
    <r>
      <rPr>
        <sz val="10"/>
        <color theme="1"/>
        <rFont val="Arial"/>
        <family val="2"/>
      </rPr>
      <t xml:space="preserve"> робочих зустрічей за участі різних груп жінок та чоловіків від усіх населених пунктів громади щодо участі в процесі розробки Стратегії громади/або її перегляду 
</t>
    </r>
    <r>
      <rPr>
        <b/>
        <sz val="10"/>
        <color theme="1"/>
        <rFont val="Arial"/>
        <family val="2"/>
      </rPr>
      <t>ТА/АБО</t>
    </r>
    <r>
      <rPr>
        <sz val="10"/>
        <color theme="1"/>
        <rFont val="Arial"/>
        <family val="2"/>
      </rPr>
      <t xml:space="preserve"> частина Стратегії, де описується процедура її розробки і з безпосереднім залученням різних груп жінок та чоловіків</t>
    </r>
  </si>
  <si>
    <t xml:space="preserve">Посилання на сторінку офіційного веб-сайту ОМС з рішенням місцевої ради про внесення змін у документ Стратегії 
 </t>
  </si>
  <si>
    <r>
      <t xml:space="preserve">Посилання на сторінку офіційного веб-сайту ОМС зі звітом Голови  про виконання стратегії громади перед громадою
</t>
    </r>
    <r>
      <rPr>
        <b/>
        <sz val="10"/>
        <color theme="1"/>
        <rFont val="Arial"/>
        <family val="2"/>
      </rPr>
      <t xml:space="preserve">ТА </t>
    </r>
    <r>
      <rPr>
        <sz val="10"/>
        <color theme="1"/>
        <rFont val="Arial"/>
        <family val="2"/>
      </rPr>
      <t xml:space="preserve">інші документальні підтвердження проведення заходів з інформування/звітування Голови </t>
    </r>
  </si>
  <si>
    <t>Посилання на сторінку офіційного веб-сайту ОМС, де розміщено  Протокол засідання місцевої ради, в якому міститься інформація про результати розгляду та питання перегляду Стратегії громади</t>
  </si>
  <si>
    <t>Інші додатки за потреби</t>
  </si>
  <si>
    <r>
      <t xml:space="preserve">Посилання на затверджене Положення КДО з МЕР (з особовим складом із вказанням посад або видів діяльності його членів),
</t>
    </r>
    <r>
      <rPr>
        <b/>
        <sz val="10"/>
        <color theme="1"/>
        <rFont val="Arial"/>
        <family val="2"/>
      </rPr>
      <t>Спостереження:</t>
    </r>
    <r>
      <rPr>
        <sz val="10"/>
        <color theme="1"/>
        <rFont val="Arial"/>
        <family val="2"/>
      </rPr>
      <t xml:space="preserve"> зафіксовані процедури роботи КДО та завдання, зокрема перегляд (моніторинг) Програми МЕР та оновлення Економічного профілю
</t>
    </r>
    <r>
      <rPr>
        <b/>
        <sz val="10"/>
        <color theme="1"/>
        <rFont val="Arial"/>
        <family val="2"/>
        <charset val="204"/>
      </rPr>
      <t/>
    </r>
  </si>
  <si>
    <r>
      <t xml:space="preserve">Посилання на сторінку офіційного веб-сайту ОМС, де розміщено протоколи  засідань КДО з МЕР (мінімум 3 за попередній рік)
</t>
    </r>
    <r>
      <rPr>
        <b/>
        <sz val="10"/>
        <color theme="1"/>
        <rFont val="Arial"/>
        <family val="2"/>
      </rPr>
      <t xml:space="preserve">Спостереження: </t>
    </r>
    <r>
      <rPr>
        <sz val="10"/>
        <color theme="1"/>
        <rFont val="Arial"/>
        <family val="2"/>
      </rPr>
      <t>У порядку денному кожного засідання присутні  питання, пов’язані із виконанням Програми МЕР</t>
    </r>
  </si>
  <si>
    <r>
      <t xml:space="preserve">Посилання на сторінку офіційного веб-сайту ОМС, де опубліковано  Економічний профіль громади.
</t>
    </r>
    <r>
      <rPr>
        <b/>
        <sz val="10"/>
        <color theme="1"/>
        <rFont val="Arial"/>
        <family val="2"/>
      </rPr>
      <t>Спостереження:</t>
    </r>
    <r>
      <rPr>
        <sz val="10"/>
        <color theme="1"/>
        <rFont val="Arial"/>
        <family val="2"/>
      </rPr>
      <t xml:space="preserve"> останнє оновлення відбувалося не пізніше 31.05 поточного року (або попереднього року у разі оцінювання до цього часу)</t>
    </r>
  </si>
  <si>
    <r>
      <t xml:space="preserve">Протокол наради апарату ради громади або засідання колегіальних органів ОМС щодо перегляду з метою оновлення за потреби поточного трирічного плану МЕР 
</t>
    </r>
    <r>
      <rPr>
        <b/>
        <sz val="10"/>
        <color theme="1"/>
        <rFont val="Arial"/>
        <family val="2"/>
      </rPr>
      <t>Спостереження</t>
    </r>
    <r>
      <rPr>
        <sz val="10"/>
        <color theme="1"/>
        <rFont val="Arial"/>
        <family val="2"/>
      </rPr>
      <t xml:space="preserve">: перегляд здійснюється в рамках підготовки бюджету громади на наступний рік з врахуванням результатів її моніторингу
</t>
    </r>
    <r>
      <rPr>
        <b/>
        <sz val="10"/>
        <color theme="1"/>
        <rFont val="Arial"/>
        <family val="2"/>
      </rPr>
      <t/>
    </r>
  </si>
  <si>
    <r>
      <t xml:space="preserve">Посилання на окремий розділ офіційного веб-сайту громади з опублікованим Економічним профілем громади у легкому для сприйняття пересічним користувачем  форматі з оновленими даними за попередній рік (приклад, окрема вкладка платформи DOSVIT_ Економічний профіль)
</t>
    </r>
    <r>
      <rPr>
        <b/>
        <sz val="10"/>
        <color theme="1"/>
        <rFont val="Arial"/>
        <family val="2"/>
      </rPr>
      <t>Спостереження</t>
    </r>
    <r>
      <rPr>
        <sz val="10"/>
        <color theme="1"/>
        <rFont val="Arial"/>
        <family val="2"/>
      </rPr>
      <t>: останнє оновлення відбувалося не пізніше 31.05 поточного року (або попереднього року у разі оцінювання до цього часу)</t>
    </r>
  </si>
  <si>
    <r>
      <t xml:space="preserve">Посилання на затверджене Положення КДО з МЕР (з особовим складом із вказанням посад або видів діяльності його членів),
</t>
    </r>
    <r>
      <rPr>
        <b/>
        <sz val="10"/>
        <color theme="1"/>
        <rFont val="Arial"/>
        <family val="2"/>
      </rPr>
      <t>Спостереження:</t>
    </r>
    <r>
      <rPr>
        <sz val="10"/>
        <color theme="1"/>
        <rFont val="Arial"/>
        <family val="2"/>
      </rPr>
      <t xml:space="preserve"> зафіксовані процедури оновлення складу КДО, передбачені квоти для молоді та жінок.
Передбачене щорічне звітування КДО про свою діяльність
</t>
    </r>
    <r>
      <rPr>
        <b/>
        <sz val="10"/>
        <color theme="1"/>
        <rFont val="Arial"/>
        <family val="2"/>
        <charset val="204"/>
      </rPr>
      <t/>
    </r>
  </si>
  <si>
    <r>
      <t xml:space="preserve">Нормативно-правовий акт ОМС про виділення коштів на фінансування економічних проектів (мінімум одного, відповідно до чинної Програми МЕР)  
</t>
    </r>
    <r>
      <rPr>
        <b/>
        <sz val="10"/>
        <color theme="1"/>
        <rFont val="Arial"/>
        <family val="2"/>
      </rPr>
      <t>ТА</t>
    </r>
    <r>
      <rPr>
        <sz val="10"/>
        <color theme="1"/>
        <rFont val="Arial"/>
        <family val="2"/>
      </rPr>
      <t xml:space="preserve"> витяг з Бюджету
</t>
    </r>
    <r>
      <rPr>
        <b/>
        <sz val="10"/>
        <color theme="1"/>
        <rFont val="Arial"/>
        <family val="2"/>
      </rPr>
      <t>ТА/АБО</t>
    </r>
    <r>
      <rPr>
        <sz val="10"/>
        <color theme="1"/>
        <rFont val="Arial"/>
        <family val="2"/>
      </rPr>
      <t xml:space="preserve"> інше документальне підтвердження виділення коштів на фінансування Проекту МЕР</t>
    </r>
  </si>
  <si>
    <r>
      <t xml:space="preserve">Посилання на сторінку офіційного веб-сайту ОМС, де розміщено затверджений План соціально-економічного розвитку громади
</t>
    </r>
    <r>
      <rPr>
        <b/>
        <sz val="10"/>
        <color theme="1"/>
        <rFont val="Arial"/>
        <family val="2"/>
      </rPr>
      <t xml:space="preserve">ТА </t>
    </r>
    <r>
      <rPr>
        <sz val="10"/>
        <color theme="1"/>
        <rFont val="Arial"/>
        <family val="2"/>
      </rPr>
      <t xml:space="preserve">співбесіда з посадовими особами щодо врахування положень багаторічної Програми з МЕР.
</t>
    </r>
    <r>
      <rPr>
        <b/>
        <sz val="10"/>
        <color theme="1"/>
        <rFont val="Arial"/>
        <family val="2"/>
      </rPr>
      <t>Спостереження</t>
    </r>
    <r>
      <rPr>
        <sz val="10"/>
        <color theme="1"/>
        <rFont val="Arial"/>
        <family val="2"/>
      </rPr>
      <t>: у тексті ПСЕР повинні бути враховані положення багаторічної Програми з МЕР.</t>
    </r>
  </si>
  <si>
    <r>
      <t xml:space="preserve">Посилання на сторінку офіційного веб-сайту ОМС, де розміщено звіт про діяльність КДО з МЕР (мінімум 1 за попередній рік) 
</t>
    </r>
    <r>
      <rPr>
        <b/>
        <sz val="10"/>
        <color theme="1"/>
        <rFont val="Arial"/>
        <family val="2"/>
      </rPr>
      <t xml:space="preserve">Спостереження: 1. </t>
    </r>
    <r>
      <rPr>
        <sz val="10"/>
        <color theme="1"/>
        <rFont val="Arial"/>
        <family val="2"/>
      </rPr>
      <t xml:space="preserve">звіт містить аналіз виконання Програми МЕР, пропозиції до її оновлення, а також аналіз перспектив для МЕР на наступний рік. 
</t>
    </r>
    <r>
      <rPr>
        <b/>
        <sz val="10"/>
        <color theme="1"/>
        <rFont val="Arial"/>
        <family val="2"/>
      </rPr>
      <t>2.</t>
    </r>
    <r>
      <rPr>
        <sz val="10"/>
        <color theme="1"/>
        <rFont val="Arial"/>
        <family val="2"/>
      </rPr>
      <t xml:space="preserve"> висвітлюється діяльність КДО з МЕР стосовно стимулювання підприємницької діяльності серед молоді, жінок, та/або інших вразливих груп населення громади.</t>
    </r>
  </si>
  <si>
    <r>
      <t xml:space="preserve">Нормативно-правовий акт ОМС про виділення коштів на фінансування економічних проектів (мінімум двох, відповідно до чинної Програми МЕР)  
</t>
    </r>
    <r>
      <rPr>
        <b/>
        <sz val="10"/>
        <color theme="1"/>
        <rFont val="Arial"/>
        <family val="2"/>
      </rPr>
      <t>ТА</t>
    </r>
    <r>
      <rPr>
        <sz val="10"/>
        <color theme="1"/>
        <rFont val="Arial"/>
        <family val="2"/>
      </rPr>
      <t xml:space="preserve"> витяг з Бюджету
</t>
    </r>
    <r>
      <rPr>
        <b/>
        <sz val="10"/>
        <color theme="1"/>
        <rFont val="Arial"/>
        <family val="2"/>
      </rPr>
      <t>ТА/АБО</t>
    </r>
    <r>
      <rPr>
        <sz val="10"/>
        <color theme="1"/>
        <rFont val="Arial"/>
        <family val="2"/>
      </rPr>
      <t xml:space="preserve"> інше документальне підтвердження виділення коштів на фінансування Проектів МЕР
</t>
    </r>
    <r>
      <rPr>
        <b/>
        <sz val="10"/>
        <color theme="1"/>
        <rFont val="Arial"/>
        <family val="2"/>
      </rPr>
      <t>Спостереження:</t>
    </r>
    <r>
      <rPr>
        <sz val="10"/>
        <color theme="1"/>
        <rFont val="Arial"/>
        <family val="2"/>
      </rPr>
      <t xml:space="preserve"> принаймні один із них – співфінансується коштом приватного сектору. </t>
    </r>
  </si>
  <si>
    <r>
      <t xml:space="preserve">Посилання на сторінку офіційного веб-сайту ОМС із щорічним звітом Голови перед громадою щодо місцевого економічного розвитку 
</t>
    </r>
    <r>
      <rPr>
        <b/>
        <sz val="10"/>
        <color theme="1"/>
        <rFont val="Arial"/>
        <family val="2"/>
      </rPr>
      <t xml:space="preserve">ТА </t>
    </r>
    <r>
      <rPr>
        <sz val="10"/>
        <color theme="1"/>
        <rFont val="Arial"/>
        <family val="2"/>
      </rPr>
      <t>інші документальні підтвердження проведення публічних заходів зі звітування Голови  (мінімум 1 за попередній рік)</t>
    </r>
  </si>
  <si>
    <t>Посилання на сторінку офіційного веб-сайту ОМС, де опубліковано звіти з моніторингу Програми МЕР (мінімум один) за порерідній рік</t>
  </si>
  <si>
    <r>
      <t xml:space="preserve">Співбесіда із заступниками голови, начальником загального відділу або відповідно уповноваженою особою щодо кількості затверджених положень від загальної кількості таких структурних підрозділів (органів)
</t>
    </r>
    <r>
      <rPr>
        <b/>
        <sz val="10"/>
        <color theme="1"/>
        <rFont val="Arial"/>
        <family val="2"/>
      </rPr>
      <t>Спостереження:</t>
    </r>
    <r>
      <rPr>
        <sz val="10"/>
        <color theme="1"/>
        <rFont val="Arial"/>
        <family val="2"/>
      </rPr>
      <t xml:space="preserve"> не менше 50% положень оновлено та затверджено. Перевірка не стільки наявності положення, скільки актуальності інформації в ньому.</t>
    </r>
  </si>
  <si>
    <r>
      <t xml:space="preserve">Посилання на органограму виконавчих органів місцевої ради, апарату місцевої ради та її виконавчого комітету
</t>
    </r>
    <r>
      <rPr>
        <b/>
        <sz val="10"/>
        <color theme="1"/>
        <rFont val="Arial"/>
        <family val="2"/>
      </rPr>
      <t>Спостереження:</t>
    </r>
    <r>
      <rPr>
        <sz val="10"/>
        <color theme="1"/>
        <rFont val="Arial"/>
        <family val="2"/>
      </rPr>
      <t xml:space="preserve"> органограма у зручному для сприйняття вигляді </t>
    </r>
  </si>
  <si>
    <r>
      <t xml:space="preserve">Посилання на сторінку офіційного веб-сайту ОМС, де розміщено затверджений статут громади
</t>
    </r>
    <r>
      <rPr>
        <b/>
        <sz val="10"/>
        <color theme="1"/>
        <rFont val="Arial"/>
        <family val="2"/>
      </rPr>
      <t>Спостереження</t>
    </r>
    <r>
      <rPr>
        <sz val="10"/>
        <color theme="1"/>
        <rFont val="Arial"/>
        <family val="2"/>
      </rPr>
      <t xml:space="preserve">: В тексті статуту шукати посилання на Європейську стратегію інновацій та належного врядування на місцевому рівні, а також описи механізмів залучення громадян (бюджет участі, громадська експертиза, е-петиції тощо)
</t>
    </r>
  </si>
  <si>
    <t>НПА про визначення ключових показників результативності службової діяльності керуючого справами (секретаря)</t>
  </si>
  <si>
    <t xml:space="preserve">НПА про визначення ключових показників результативності службової діяльності заступників голови громади (у разі введення цих посад) </t>
  </si>
  <si>
    <t>Співбесіда із заступниками голови, начальником загального відділу або відповідно уповноваженою особою щодо затвердження оновлених положення про усі відділи, управління та інші виконавчі органи місцевої ради.</t>
  </si>
  <si>
    <r>
      <t xml:space="preserve">Документальне підтвердження того факту, що видатки на утримання апарату управління в розрахунку на 1-го мешканця є меншими за середній рівень по країні для відповідної групи територіальних громад.
</t>
    </r>
    <r>
      <rPr>
        <b/>
        <sz val="10"/>
        <rFont val="Arial"/>
        <family val="2"/>
      </rPr>
      <t>Спостереження:</t>
    </r>
    <r>
      <rPr>
        <sz val="10"/>
        <rFont val="Arial"/>
        <family val="2"/>
      </rPr>
      <t xml:space="preserve"> Спостереження: перевірка сайту https://decentralization.gov.ua/mainmonitoring#main_info_моніторинг за підтримки U-LEAD</t>
    </r>
  </si>
  <si>
    <r>
      <t xml:space="preserve">Співбесіда щодо факту, що на основі електронного документообігу здійснюється щоквартальний контроль виконання службовцями завдань відповідно до посадових обов’язків і відповідності роботи відділів, управлінь та інших виконавчих органів місцевої ради завдань, визначених у їхніх положеннях
</t>
    </r>
    <r>
      <rPr>
        <b/>
        <sz val="10"/>
        <color theme="1"/>
        <rFont val="Arial"/>
        <family val="2"/>
        <charset val="204"/>
      </rPr>
      <t>ТА</t>
    </r>
    <r>
      <rPr>
        <sz val="10"/>
        <color theme="1"/>
        <rFont val="Arial"/>
        <family val="2"/>
      </rPr>
      <t xml:space="preserve"> контрольна картка документа в е-форматі (здійснення конролю за виконанням документів)</t>
    </r>
  </si>
  <si>
    <r>
      <t xml:space="preserve">Нормативно-правовий акт ОМС про інформування посадових осіб місцевого самоврядування, який містить графік і вимоги атестації </t>
    </r>
    <r>
      <rPr>
        <b/>
        <sz val="10"/>
        <color theme="1"/>
        <rFont val="Arial"/>
        <family val="2"/>
      </rPr>
      <t>Спостереження</t>
    </r>
    <r>
      <rPr>
        <sz val="10"/>
        <color theme="1"/>
        <rFont val="Arial"/>
        <family val="2"/>
      </rPr>
      <t>: Відповідне інформування проведене завчасно</t>
    </r>
  </si>
  <si>
    <t>Співбесіда щодо прийому на службу в ОМС (посади, на які обирає чи призначає місцева рада), чи  здійснюється прозоро на конкурсній основі, або за результатами проходження стажування тих, хто перебуває у кадровому резерві, або за результатами стажування громадян із числа молоді.</t>
  </si>
  <si>
    <t>Менше 50% домогосподарств  мають у радіусі 5 км від дому заклади культури:
 Функціонуючу бібліотеку, та/або
□ Функціонуючий будинок культури та/або
□ Місцевий музей та/або  музичну школу / школу мистецтв</t>
  </si>
  <si>
    <t xml:space="preserve">Управління комунальною власністю громади </t>
  </si>
  <si>
    <t>Відсоток, що відповідає стану у Вашій громаді:</t>
  </si>
  <si>
    <t>Бал, що відповідає стану у Вашій громаді:</t>
  </si>
  <si>
    <t>Залучення коштів бюджету ТГ
(так/ні)</t>
  </si>
  <si>
    <t>Коментарі* щодо ситуації в громаді (результати співбесід, уточнення)</t>
  </si>
  <si>
    <r>
      <t xml:space="preserve">НПА про проведення інфо кампанії
</t>
    </r>
    <r>
      <rPr>
        <b/>
        <sz val="10"/>
        <color theme="1"/>
        <rFont val="Arial"/>
        <family val="2"/>
      </rPr>
      <t xml:space="preserve">Спостереження: </t>
    </r>
    <r>
      <rPr>
        <sz val="10"/>
        <color theme="1"/>
        <rFont val="Arial"/>
        <family val="2"/>
      </rPr>
      <t>подібне інформування проводиться в громаді принаймні другий рік поспіль</t>
    </r>
  </si>
  <si>
    <t>Положення (або інший документ регламентуючого характеру) про проведення закупівельної діяльності в громаді</t>
  </si>
  <si>
    <t>ОМС проведить інвентаризацію з метою виявлення вільних активів (земельні ділянки, комунальне майно). Реєстр об’єктів комунальної власності затверджено ОМС. 
Затверджене принаймні одне положення про управління активами за напрямками (оренда, безхазяйне майно, приватизація, списання тощо)</t>
  </si>
  <si>
    <r>
      <t xml:space="preserve">Посилання на сторінку офіційного веб-сайту громади, де розміщено проміжний звіт з виконання Плану вдосконалення якості третьої послуги та встановлення індикаторів якості та механізмів для їхнього вимірювання та поточного моніторингу.
</t>
    </r>
    <r>
      <rPr>
        <b/>
        <sz val="10"/>
        <color theme="1"/>
        <rFont val="Arial"/>
        <family val="2"/>
      </rPr>
      <t>Спостереження:</t>
    </r>
    <r>
      <rPr>
        <sz val="10"/>
        <color theme="1"/>
        <rFont val="Arial"/>
        <family val="2"/>
      </rPr>
      <t xml:space="preserve">  Звіт містить дані про використані джерела фінансування Плану</t>
    </r>
  </si>
  <si>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 xml:space="preserve">Спостереження: </t>
    </r>
    <r>
      <rPr>
        <sz val="10"/>
        <color theme="1"/>
        <rFont val="Arial"/>
        <family val="2"/>
      </rPr>
      <t xml:space="preserve">отримано  менше 33% </t>
    </r>
  </si>
  <si>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Спостереження:</t>
    </r>
    <r>
      <rPr>
        <sz val="10"/>
        <color theme="1"/>
        <rFont val="Arial"/>
        <family val="2"/>
      </rPr>
      <t xml:space="preserve"> отримано  від 34 - до 50 %</t>
    </r>
  </si>
  <si>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 xml:space="preserve">Спостереження: </t>
    </r>
    <r>
      <rPr>
        <sz val="10"/>
        <color theme="1"/>
        <rFont val="Arial"/>
        <family val="2"/>
      </rPr>
      <t>отримано  від 51 - до 66 %</t>
    </r>
  </si>
  <si>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Спостереження:</t>
    </r>
    <r>
      <rPr>
        <sz val="10"/>
        <color theme="1"/>
        <rFont val="Arial"/>
        <family val="2"/>
      </rPr>
      <t xml:space="preserve"> отримано  від 67- до 80 %</t>
    </r>
  </si>
  <si>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 xml:space="preserve">Спостереження: </t>
    </r>
    <r>
      <rPr>
        <sz val="10"/>
        <color theme="1"/>
        <rFont val="Arial"/>
        <family val="2"/>
      </rPr>
      <t>отримано  від 81- до 90 %</t>
    </r>
  </si>
  <si>
    <t>Додаток 3.2, отримано від 0 до 12 балів</t>
  </si>
  <si>
    <t>Додаток 3.2, отримано від 13 до 17 балів</t>
  </si>
  <si>
    <t>Додаток 3.2, отримано від 18 до 22 балів</t>
  </si>
  <si>
    <t>Додаток 3.2, отримано від 23 до 27 балів</t>
  </si>
  <si>
    <t>Додаток 3.2, отримано від 28 до 32 балів</t>
  </si>
  <si>
    <t>Додаток 3.2, отримано 33 і бальше балів</t>
  </si>
  <si>
    <t xml:space="preserve">ОМС створив відповідні підрозділи та/або мають штатного спеціаліста для здійснення від 91 - до 100%  передбачених законом повноважень.
</t>
  </si>
  <si>
    <r>
      <t xml:space="preserve">Заповнений Додаток 1.2 (співбесіда з Головою громади 
</t>
    </r>
    <r>
      <rPr>
        <b/>
        <sz val="10"/>
        <color theme="1"/>
        <rFont val="Arial"/>
        <family val="2"/>
      </rPr>
      <t>ТА/АБО</t>
    </r>
    <r>
      <rPr>
        <sz val="10"/>
        <color theme="1"/>
        <rFont val="Arial"/>
        <family val="2"/>
      </rPr>
      <t xml:space="preserve"> заступником/ми 
</t>
    </r>
    <r>
      <rPr>
        <b/>
        <sz val="10"/>
        <color theme="1"/>
        <rFont val="Arial"/>
        <family val="2"/>
      </rPr>
      <t>ТА</t>
    </r>
    <r>
      <rPr>
        <sz val="10"/>
        <color theme="1"/>
        <rFont val="Arial"/>
        <family val="2"/>
      </rPr>
      <t xml:space="preserve"> з керівником структурного підрозділу або уповноваженою на ведення кадрової роботи особою) 
</t>
    </r>
    <r>
      <rPr>
        <b/>
        <sz val="10"/>
        <color theme="1"/>
        <rFont val="Arial"/>
        <family val="2"/>
      </rPr>
      <t xml:space="preserve">Спостереження: </t>
    </r>
    <r>
      <rPr>
        <sz val="10"/>
        <color theme="1"/>
        <rFont val="Arial"/>
        <family val="2"/>
      </rPr>
      <t>отримано  від 91 %</t>
    </r>
  </si>
  <si>
    <t xml:space="preserve">Політика управління персоналом не визначена, забезпечується лише кадровий менеджмент (кадровий облік).
Кадровий резерв відсутній.
Більше 60% штатних одиниць протягом року є вакантними і добір на них не оголошується.
</t>
  </si>
  <si>
    <r>
      <t xml:space="preserve">Співбесіда з відповідальною посадовою особою 
</t>
    </r>
    <r>
      <rPr>
        <b/>
        <sz val="10"/>
        <color theme="1"/>
        <rFont val="Arial"/>
        <family val="2"/>
      </rPr>
      <t xml:space="preserve">ТА </t>
    </r>
    <r>
      <rPr>
        <sz val="10"/>
        <color theme="1"/>
        <rFont val="Arial"/>
        <family val="2"/>
      </rPr>
      <t>Нормативно-правовий акт ОМС про прийом на посади службовців, працівників апарату місцевої ради та її виконавчого комітету (окрім посад, на які обирає чи призначає місцева рада)</t>
    </r>
  </si>
  <si>
    <r>
      <t xml:space="preserve">Співбесіда із керівником структурного підрозділу або уповноваженою на ведення кадрової роботи особою щодо прийому на посади службовців, працівників апарату місцевої ради та її виконавчого комітету (окрім посад, на які обирає чи призначає місцева рада)
</t>
    </r>
    <r>
      <rPr>
        <b/>
        <sz val="10"/>
        <color theme="1"/>
        <rFont val="Arial"/>
        <family val="2"/>
        <charset val="204"/>
      </rPr>
      <t xml:space="preserve">Спостереження: </t>
    </r>
    <r>
      <rPr>
        <sz val="10"/>
        <color theme="1"/>
        <rFont val="Arial"/>
        <family val="2"/>
      </rPr>
      <t xml:space="preserve"> здійснюється переважно без стажування кандидатів чи шляхом переведення з інших ОМС, органів виконавчої влади.</t>
    </r>
  </si>
  <si>
    <t xml:space="preserve">Посилання на сторінку офіційного веб-сайту громади, де оприлюднено усі протоколи засідань місцевої ради (спостереження за останній 6 місяців
</t>
  </si>
  <si>
    <t xml:space="preserve">Посилання на сторінку офіційного веб-сайту громади, де оприлюднено протоколи засідань постійних депутатських комісій (спостереження за останній 6 місяців)
</t>
  </si>
  <si>
    <t xml:space="preserve">Посилання на сторінку офіційного веб-сайту, де опубліковані усі протоколи засідань та рішення виконавчого комітету (спостереження за останні 6 місяців).
</t>
  </si>
  <si>
    <t xml:space="preserve">Проекти рішень місцевої ради оприлюднюються за 10 робочих днів до дати їх розгляду з метою прийняття.
Протоколи засідань та рішення виконавчого комітету доступні на веб-сайті громади.
Місцева рада принаймні раз на рік проводить засідання за участю громадськості або організацій громадянського суспільства для відкритого звітування про виконання документів стратегічного характеру. 
</t>
  </si>
  <si>
    <t xml:space="preserve">Протокол засідання місцевої ради за участю громадськості або ГО для відкритого звітування про виконання стратегії розвитку громади або інших планів стратегічного характеру (протягом останніх 12 місяців).
</t>
  </si>
  <si>
    <t xml:space="preserve">Посилання на сторінку офіційного веб-сайту, де опубліковано затверджений кодекс етики депутатів.
</t>
  </si>
  <si>
    <t>Співбесіди щодо виконання посадовими особами своїх функції та їх відповідності посадовим інструкціям (мінімум 3 особи)</t>
  </si>
  <si>
    <r>
      <t xml:space="preserve">Посилання на сторінку офіційного веб-сайту ОМС Положення про конкурс на посаду в ОМС 
</t>
    </r>
    <r>
      <rPr>
        <b/>
        <sz val="10"/>
        <rFont val="Arial"/>
        <family val="2"/>
      </rPr>
      <t>АБО</t>
    </r>
    <r>
      <rPr>
        <sz val="10"/>
        <rFont val="Arial"/>
        <family val="2"/>
      </rPr>
      <t xml:space="preserve"> колективний договір 
</t>
    </r>
    <r>
      <rPr>
        <b/>
        <sz val="10"/>
        <rFont val="Arial"/>
        <family val="2"/>
      </rPr>
      <t>АБО</t>
    </r>
    <r>
      <rPr>
        <sz val="10"/>
        <rFont val="Arial"/>
        <family val="2"/>
      </rPr>
      <t xml:space="preserve"> окремі положення Статуту громади про застосування недискримінаційного підходу при проведенні конкурсу на заміщення вакантної посади 
</t>
    </r>
    <r>
      <rPr>
        <b/>
        <sz val="10"/>
        <rFont val="Arial"/>
        <family val="2"/>
      </rPr>
      <t>АБО</t>
    </r>
    <r>
      <rPr>
        <sz val="10"/>
        <rFont val="Arial"/>
        <family val="2"/>
      </rPr>
      <t xml:space="preserve"> інших НПА (інструкція/положення) про застосування недискримінаційного підходу при проведенні конкурсу на заміщення вакантної посади</t>
    </r>
  </si>
  <si>
    <r>
      <t xml:space="preserve">Посилання на рішення місцевої ради про оновлення ліцензійного програмного забезпечення або технічної оснащеності для реалізації інформаційної політики ОМС упродовж попереднього календарного року (наприклад, ПЗ для посадової особи, яка відповідає за комунікацію)
</t>
    </r>
    <r>
      <rPr>
        <b/>
        <sz val="10"/>
        <rFont val="Arial"/>
        <family val="2"/>
      </rPr>
      <t>АБО</t>
    </r>
    <r>
      <rPr>
        <sz val="10"/>
        <rFont val="Arial"/>
        <family val="2"/>
      </rPr>
      <t xml:space="preserve"> інші фінансові документи, які підтверджують факт такого оновлення упродовж попереднього року
</t>
    </r>
  </si>
  <si>
    <t xml:space="preserve">Кадровий резерв  сформований, але є формальним (особи у списку не проходили перевірку на відповідність посаді).
Прийом на посади службовців, працівників апарату місцевої ради та її виконавчого комітету (окрім посад, на які обирає чи призначає місцева рада) здійснюється переважно без стажування кандидатів чи шляхом переведення з інших органів місцевого самоврядування, органів виконавчої влади.
Процедура адаптації при призначенні на посади в апараті місцевої ради та її виконавчих органів застосовується, не є формалізована і зосереджується лише на ознайомленні із роботою відповідного підрозділу, наставництво відсутнє.
Менше 30% штатних одиниць протягом року є вакантними.
</t>
  </si>
  <si>
    <t>Посилання на затверджене Положення про атестацію посадових осіб місцевого самоврядування</t>
  </si>
  <si>
    <t xml:space="preserve">Офіційно затверджені положення про структурні підрозділи та посадові інструкції, однак виконувані посадовими особами функції не завжди їм відповідають.
Атестація службовців органів місцевого самоврядування здійснюється формально відповідно до вимог закону.
Від 60% до 30% штатних одиниць протягом року є вакантними і добір на них не оголошується.
</t>
  </si>
  <si>
    <r>
      <t>Посилання на  формуляр щорічної оцінки посадових осіб місцевого самоврядування на основі чітко визначених ключових показників результативності, а також з врахуванням думки співробітника ТА/АБО його/її колег</t>
    </r>
    <r>
      <rPr>
        <b/>
        <sz val="10"/>
        <rFont val="Arial"/>
        <family val="2"/>
        <charset val="204"/>
      </rPr>
      <t/>
    </r>
  </si>
  <si>
    <r>
      <t xml:space="preserve">Нормативно-правовий акт ОМС  про результати проведення щорічної оцінки посадових осіб (мінімум 1) за попередній рік
</t>
    </r>
    <r>
      <rPr>
        <b/>
        <sz val="10"/>
        <color theme="1"/>
        <rFont val="Arial"/>
        <family val="2"/>
        <charset val="204"/>
      </rPr>
      <t xml:space="preserve">Спостереження: </t>
    </r>
    <r>
      <rPr>
        <sz val="10"/>
        <color theme="1"/>
        <rFont val="Arial"/>
        <family val="2"/>
      </rPr>
      <t xml:space="preserve"> на основі чітко визначених ключових показників результативності</t>
    </r>
  </si>
  <si>
    <r>
      <t xml:space="preserve">Співбесіда із керівником структурного підрозділу або уповноваженою на ведення кадрової роботи особою щодо наявності молоді в кадровому резерві у кількості </t>
    </r>
    <r>
      <rPr>
        <sz val="10"/>
        <color theme="1"/>
        <rFont val="Arial"/>
        <family val="2"/>
      </rPr>
      <t>щонайменше 25%</t>
    </r>
  </si>
  <si>
    <r>
      <t xml:space="preserve">Посилання на чинне Положення про проведення щорічної оцінки посадових осіб місцевого самоврядування
</t>
    </r>
    <r>
      <rPr>
        <b/>
        <sz val="10"/>
        <color theme="1"/>
        <rFont val="Arial"/>
        <family val="2"/>
        <charset val="204"/>
      </rPr>
      <t>Спостереження:</t>
    </r>
    <r>
      <rPr>
        <sz val="10"/>
        <color theme="1"/>
        <rFont val="Arial"/>
        <family val="2"/>
      </rPr>
      <t xml:space="preserve"> окреме положення  про проведення щорічної оцінки, яке описує процес проведення оцінки діяльності службовців на основі чітко визначених ключових показників результативності, з врахуванням відгуків співробітника ТА/АБО його/її колег</t>
    </r>
  </si>
  <si>
    <t>Існує  окремий нормативно-правовий акт, що визначає порядок формування кадрового резерву та роботи з ним. Щонайменше 25% в кадровому резерві є молодь.
Прийом на службу в ОМС (посади, на які обирає чи призначає місцева рада) здійснюється прозоро на конкурсній основі, або за результатами проходження стажування тих, хто перебуває у кадровому резерві, або за результатами стажування громадян із числа молоді.
У період між атестаціями проводиться щорічна оцінка діяльності службовців на основі чітко визначених ключових показників результативності, з врахуванням відгуків співробітника ТА/АБО його/її колег.
Оцінка кандидатів здійснюється на основі чітко визначених критеріїв щодо професійної та загальної компетентності, її результати протоколюються і надаються на вимогу.
Періодично  організовується день відкритих дверей для тих, хто планує кар’єру службовця органів місцевого самоврядування.
У місцевому бюджеті  на підвищення кваліфікації посадових осіб місцевого самоврядування передбачено кошти у розмірі не менше ніж 2% фонду оплати праці.</t>
  </si>
  <si>
    <t>Документальне підтвердження проведення Днів відкритих дверей  для тих, хто планує кар’єру службовця органів місцевого самоврядування (мінімум одне за попередній рік)</t>
  </si>
  <si>
    <t>Політика управління персоналом визначена окремим нормативно-правовим актом і опирається на облік кадрів, що здійснюється із застосуванням належного і якісного програмного забезпечення, доступ до якого є у кожного службовця і працівника.
Затверджений Кодекс етики посадових осіб місцевого самоврядування містить виокремлені положення щодо недискримінації за статевими, віковими, майновими, расовими та релігійними ознаками, а також визначає як етичні норми у стосунках з колегами, так і при контактах з іншими громадянами.
Визначено уповноважену посадову особу із питань дотримання кодексу етики посадової особи місцевого самоврядування.
Місцева рада має окрему програму щодо роботи з кадровим резервом та залучення молоді на службу в органах місцевого самоврядування.
Кадрова документація ведеться із застосуванням належного і якісного програмного забезпечення, а також є легко доступною для кожного службовця та працівника.
Більше 50% в кадровому резерві є молодь.
Кожен, хто перебуває в кадровому резерві, має відповідний щорічний план професійного розвитку та обов’язково проходить оцінку професійної компетентності  та морально-психологічної відповідності. Більше 50% тих, хто перебуває чи перебував в кадровому резерві обіймає посади у відповідному апараті місцевої ради та її виконавчих органів.
Випробовування при прийнятті на службу в апараті місцевої ради та її виконавчих органів застосовується обов’язково при призначенні на посади (окрім посад, на які обирає чи призначає місцева рада).
Система адаптації при призначенні на посади в апараті місцевої ради та її виконавчих органів передбачає наставника і програму адаптації для кожного новопризначеного, а також його ознайомлення з кодексом етики посадової особи місцевого самоврядування.
Органи місцевого самоврядування розробили та використовують інформаційний посібник для новопризначеного. 
Система преміювання та встановлення стимулюючих доплат  застосовується на основі об’єктивної оцінки результативності службової діяльності кожної посадової особи місцевого самоврядування, в тому числі на основі результатів щорічної оцінки та атестації, а також дотримання положень кодексу етики посадової особи місцевого самоврядування.
У місцевому бюджеті на підвищення кваліфікації посадових осіб місцевого самоврядування передбачено кошти у розмірі не менше ніж 3% фонду оплати праці.
Не більше 5% штатних одиниць протягом року є вакантними.</t>
  </si>
  <si>
    <t>Нормативно-правовий акт ОМС про визначення уповноваженої посадової особи із питань дотримання кодексу етики посадової особи місцевого самоврядування.</t>
  </si>
  <si>
    <t>Звіт незалежного зовнішнього аудиту* за попередні 3 роки.
* зараховуємо аудит Програми DOBRE</t>
  </si>
  <si>
    <t xml:space="preserve">
ОМС організовує зовнішній аудит своєї фінансової діяльності кожні 3 роки.</t>
  </si>
  <si>
    <t xml:space="preserve">Запроваджено контроль за проведенням фінансово-господарських операцій (наявні плани перевірок, звіти щодо проведених перевірок та звіти щодо усунення недоліків, інформація є публічною)
Затверджено та оприлюднено фінансові плани комунальних підприємств, звіти про виконання фінансових планів.
</t>
  </si>
  <si>
    <t>Посилання на офіційний веб-сайт громади, де опубліковане затверджене Положення (перше), що регулює питання управління активами за напрямками (оренда, безхазяйне майно, приватизація, списання тощо).</t>
  </si>
  <si>
    <t>Посилання на офіційний веб-сайт громади, де опубліковане затверджене Положення (друге), що регулює питання управління активами за напрямками (оренда, безхазяйне майно, приватизація, списання тощо).</t>
  </si>
  <si>
    <t>Посилання на офіційний веб-сайт громади, де опубліковане затверджене Положення (трете), що регулює питання управління активами за напрямками (оренда, безхазяйне майно, приватизація, списання тощо).</t>
  </si>
  <si>
    <t>На офіційному веб-сайті громади розміщено інформацію про спосіб, яким громадяни можуть направити звернення з питань якості послуг (у т.ч. через ЦНАП).
Внутрішніми розпорядчими документами передбачено аналіз звернень громадян щодо якості послуг. Розроблено зразок звіту для таких звернень.  
ОМС регламентував процеси звітування про результати особистих прийомів громадян керівництвом громади – виокремлені питання, пов’язані із послугами, і уточнено процедуру скерування скарг, запитів і відгуків до відповідальних за послугу посадових осіб.
Результати звернень аналізуються та публікуються, але не використовуються для прийняття рішень ОМС.</t>
  </si>
  <si>
    <t>Нормативно-правовий акт ОМС (Положення, інструкція тощо) про порядок роботи зі зверненнями громадян, де визначено формат і бланк для звітування про звернення щодо якості послуг</t>
  </si>
  <si>
    <t>Нормативно-правовий акт ОМС, який регламентує процеси звітування про результати особистих прийомів громадян керівництвом громади – виокремлені питання, пов’язані із послугами, і уточнено процедуру скерування скарг, запитів і відгуків до відповідальних за  послугу посадових осіб (Положення про порядок роботи із зверненнями громадян/ Порядок організації та проведення особистого прийому громадян посадовими особами ОМС тощо)</t>
  </si>
  <si>
    <t xml:space="preserve">Посилання на офіційний веб-сайт громади, де викладена інформація про послуги, що надаються в громаді.
</t>
  </si>
  <si>
    <r>
      <t xml:space="preserve">Фото друкованих інформаційних матеріалів щонайменше про 5 базових послуг, що надаються в громаді із переліку послуг у додатку 3.2 (буклети, друковані ЗМІ, стенди та дошки оголошень тощо)
</t>
    </r>
    <r>
      <rPr>
        <b/>
        <sz val="10"/>
        <color theme="1"/>
        <rFont val="Arial"/>
        <family val="2"/>
        <charset val="204"/>
      </rPr>
      <t>АБО</t>
    </r>
    <r>
      <rPr>
        <sz val="10"/>
        <color theme="1"/>
        <rFont val="Arial"/>
        <family val="2"/>
      </rPr>
      <t xml:space="preserve"> інформування населення через місцеве радіо/телебачення (у разі наявності такого)
</t>
    </r>
  </si>
  <si>
    <t>Фото (мінімум три) приміщення ЦНАПу*, в якому знаходяться буклети (інші інфо матеріали) з інформацією про послуги ОМС, що надаються в громаді
* у разі наявності ЦНАПу</t>
  </si>
  <si>
    <r>
      <t xml:space="preserve">Розпорядження про створення робочої групи (РГ) щодо розроблення комунікаційної стратегії 
</t>
    </r>
    <r>
      <rPr>
        <b/>
        <sz val="10"/>
        <rFont val="Arial"/>
        <family val="2"/>
      </rPr>
      <t>АБО</t>
    </r>
    <r>
      <rPr>
        <sz val="10"/>
        <rFont val="Arial"/>
        <family val="2"/>
      </rPr>
      <t xml:space="preserve"> Угода з консультантом про розроблення комунікаційної стратегії 
</t>
    </r>
    <r>
      <rPr>
        <b/>
        <sz val="10"/>
        <rFont val="Arial"/>
        <family val="2"/>
      </rPr>
      <t>АБО</t>
    </r>
    <r>
      <rPr>
        <sz val="10"/>
        <rFont val="Arial"/>
        <family val="2"/>
      </rPr>
      <t xml:space="preserve"> Будь-яке документальне підтвердження наявності короткострокового планування заходів з комунікації  (напр.,  тижневі/місячні комунікаційні плани)
</t>
    </r>
    <r>
      <rPr>
        <b/>
        <sz val="10"/>
        <rFont val="Arial"/>
        <family val="2"/>
        <charset val="204"/>
      </rPr>
      <t>АБО</t>
    </r>
    <r>
      <rPr>
        <sz val="10"/>
        <rFont val="Arial"/>
        <family val="2"/>
      </rPr>
      <t xml:space="preserve"> інше документальне підтвердження розробки комунікаційної стратегії  </t>
    </r>
  </si>
  <si>
    <t>Регламент місцевої ради ухвалено та оприлюднено, але до нього часто вносяться зміни.
ОМС оприлюднює усі рішення місцевої ради, протоколи засідань ради та постійних депутатських комісій на офіційному веб-сайті громади.
Місцевою радою встановлено графік і визначено місце прийому громадян. Ця інформація опублікована на веб-сайті громади.</t>
  </si>
  <si>
    <t xml:space="preserve">Посилання на офіційний веб-сайт громади, де оприлюднено затверджений регламент місцевої ради
</t>
  </si>
  <si>
    <r>
      <t xml:space="preserve">Посилання на веб-сайт де  встановлено графік і визначено місце прийому громадян депутатами місцевої ради
</t>
    </r>
    <r>
      <rPr>
        <b/>
        <sz val="10"/>
        <rFont val="Arial"/>
        <family val="2"/>
        <charset val="204"/>
      </rPr>
      <t xml:space="preserve">АБО </t>
    </r>
    <r>
      <rPr>
        <sz val="10"/>
        <rFont val="Arial"/>
        <family val="2"/>
        <charset val="204"/>
      </rPr>
      <t xml:space="preserve">посилання на графік прийому громадян секретарем ради </t>
    </r>
    <r>
      <rPr>
        <b/>
        <sz val="10"/>
        <rFont val="Arial"/>
        <family val="2"/>
        <charset val="204"/>
      </rPr>
      <t>ТА</t>
    </r>
    <r>
      <rPr>
        <sz val="10"/>
        <rFont val="Arial"/>
        <family val="2"/>
        <charset val="204"/>
      </rPr>
      <t xml:space="preserve"> </t>
    </r>
    <r>
      <rPr>
        <sz val="10"/>
        <rFont val="Arial"/>
        <family val="2"/>
      </rPr>
      <t>посилання на публікацію контактних телефонів депутатів місцевої ради</t>
    </r>
  </si>
  <si>
    <t xml:space="preserve">Посилання на сторінку офіційного веб-сайту, де опубліковані проекти рішень місцевої ради за 10 робочих днів до дати їх розгляду з метою прийняття (спостереження за останні 6 місяців)
</t>
  </si>
  <si>
    <r>
      <t xml:space="preserve">Положення про постійні депутатські комісії (або інший НПА), де зазначається можливість для громадян відвідувати засідання комісій
</t>
    </r>
    <r>
      <rPr>
        <b/>
        <sz val="10"/>
        <rFont val="Arial"/>
        <family val="2"/>
        <charset val="204"/>
      </rPr>
      <t>ТА</t>
    </r>
    <r>
      <rPr>
        <sz val="10"/>
        <rFont val="Arial"/>
        <family val="2"/>
        <charset val="204"/>
      </rPr>
      <t xml:space="preserve">
Співбесіда з секретарем ради та/або депутатами щодо відвідування громадянами засідань за останні 6 місяців 
</t>
    </r>
  </si>
  <si>
    <r>
      <t xml:space="preserve">Витяг з регламенту виконавчого комітету (або інший НПА), де зазначається можливість для громадян відвідувати засідання комісій виконавчого комітету 
</t>
    </r>
    <r>
      <rPr>
        <b/>
        <sz val="10"/>
        <rFont val="Arial"/>
        <family val="2"/>
        <charset val="204"/>
      </rPr>
      <t>ТА</t>
    </r>
    <r>
      <rPr>
        <sz val="10"/>
        <rFont val="Arial"/>
        <family val="2"/>
        <charset val="204"/>
      </rPr>
      <t xml:space="preserve">
Співбесіда з секретарем ради та/або депутатами щодо відвідування громадянами засідань за останні 6 місяців </t>
    </r>
  </si>
  <si>
    <r>
      <t xml:space="preserve">Посилання на сторінку офіційного веб-сайту, де опубліковано протоколи засідань комісій виконавчого комітету  оприлюднюються на веб-сайті громади.
</t>
    </r>
    <r>
      <rPr>
        <b/>
        <sz val="10"/>
        <rFont val="Arial"/>
        <family val="2"/>
      </rPr>
      <t>Спостереження</t>
    </r>
    <r>
      <rPr>
        <sz val="10"/>
        <rFont val="Arial"/>
        <family val="2"/>
      </rPr>
      <t>: оприлюднюється не пізніше 5 робочих днів після їх проведення.</t>
    </r>
  </si>
  <si>
    <r>
      <t xml:space="preserve">Посилання на сторінку офіційного веб-сайту громади, де розміщена Програма гендерної рівності (забезпечення рівних прав та можливостей), 
</t>
    </r>
    <r>
      <rPr>
        <b/>
        <sz val="10"/>
        <rFont val="Arial"/>
        <family val="2"/>
      </rPr>
      <t xml:space="preserve">АБО </t>
    </r>
    <r>
      <rPr>
        <sz val="10"/>
        <rFont val="Arial"/>
        <family val="2"/>
      </rPr>
      <t xml:space="preserve">План дій з покращення стану гендерної рівності, розробленого за допомогою Інструменту гендерної рівності НДІ (Gender Equality Toolkit) 
</t>
    </r>
    <r>
      <rPr>
        <b/>
        <sz val="10"/>
        <rFont val="Arial"/>
        <family val="2"/>
      </rPr>
      <t>АБО</t>
    </r>
    <r>
      <rPr>
        <sz val="10"/>
        <rFont val="Arial"/>
        <family val="2"/>
      </rPr>
      <t xml:space="preserve"> скан витягу із стратегічного документа в частині візії (бачення) майбутнього, де зазначаються гендерні цілі, 
</t>
    </r>
    <r>
      <rPr>
        <b/>
        <sz val="10"/>
        <rFont val="Arial"/>
        <family val="2"/>
      </rPr>
      <t>АБО</t>
    </r>
    <r>
      <rPr>
        <sz val="10"/>
        <rFont val="Arial"/>
        <family val="2"/>
      </rPr>
      <t xml:space="preserve"> аналогічні витяги із інших довгострокових планів громади, які враховують гендерний аспект (стратегія розвитку громади/Програма соціально-економічного розвитку (ПСЕР))</t>
    </r>
  </si>
  <si>
    <t>Посилання на сторінку офіційного веб-сайту громади, де розміщено  розпорядчий документ щодо затвердження вищевказаних документів</t>
  </si>
  <si>
    <r>
      <t xml:space="preserve">Посилання на сторінку офіційного веб-сайту громади, де розміщена Програма гендерної рівності (забезпечення рівних прав та можливостей), 
</t>
    </r>
    <r>
      <rPr>
        <b/>
        <sz val="10"/>
        <rFont val="Arial"/>
        <family val="2"/>
        <charset val="204"/>
      </rPr>
      <t>АБО</t>
    </r>
    <r>
      <rPr>
        <sz val="10"/>
        <rFont val="Arial"/>
        <family val="2"/>
      </rPr>
      <t xml:space="preserve"> План дій з покращення стану гендерної рівності, розробленого за допомогою Інструменту гендерної рівності НДІ (Gender Equality Toolkit) </t>
    </r>
  </si>
  <si>
    <r>
      <t xml:space="preserve">Витяг із посадової інструкції посадової особи, уповноваженої з гендерних питань (координатор з гендерних питань), де за нею закріплюються відповідні повноваження 
</t>
    </r>
    <r>
      <rPr>
        <b/>
        <sz val="10"/>
        <rFont val="Arial"/>
        <family val="2"/>
      </rPr>
      <t>АБО</t>
    </r>
    <r>
      <rPr>
        <sz val="10"/>
        <rFont val="Arial"/>
        <family val="2"/>
      </rPr>
      <t xml:space="preserve"> розпорядження про створення консультативно-дорадчих органів (КДО) з питань забезпечення рівних прав та можливостей жінок і чоловіків, запобігання та протидії насильству за ознакою статі
</t>
    </r>
    <r>
      <rPr>
        <b/>
        <sz val="10"/>
        <rFont val="Arial"/>
        <family val="2"/>
        <charset val="204"/>
      </rPr>
      <t>АБО</t>
    </r>
    <r>
      <rPr>
        <sz val="10"/>
        <rFont val="Arial"/>
        <family val="2"/>
      </rPr>
      <t xml:space="preserve"> інший НПА про призначення уповноваженої особи (координатора) та/або радника(ці) з питань забезпечення рівних прав та можливостей жінок і чоловіків</t>
    </r>
  </si>
  <si>
    <t>Співбесіди з відповідальною особою громади (Уповноважена особа/Радник з питань забезпечення рівних прав та можливостей жінок та чоловіків/члени КДО/виконавці програми гендерної рівності тощо)</t>
  </si>
  <si>
    <r>
      <t xml:space="preserve">Витяг із посадової інструкції посадової особи, уповноваженої з гендерних питань (координатор з гендерних питань), де за нею закріплюються відповідні повноваження - проводити аналіз стану забезпечення гендерної рівності та дотримання гендерного балансу в організації поточної діяльності ОМС
</t>
    </r>
    <r>
      <rPr>
        <b/>
        <sz val="10"/>
        <rFont val="Arial"/>
        <family val="2"/>
      </rPr>
      <t>АБО</t>
    </r>
    <r>
      <rPr>
        <sz val="10"/>
        <rFont val="Arial"/>
        <family val="2"/>
      </rPr>
      <t xml:space="preserve"> положення про діяльність КДО з питань забезпечення рівних прав та можливостей жінок і чоловіків, запобігання та протидії насильству за ознакою статі, в частині проведення аналізу стану забезпечення гендерної рівності та дотримання гендерного балансу в організації поточної діяльності ОМС.</t>
    </r>
  </si>
  <si>
    <r>
      <t xml:space="preserve">Документальне підтвердження проведення аналізу стану забезпечення гендерної рівності та дотримання гендерного балансу в організації поточної діяльності ОМС (протягом попереднього року)
</t>
    </r>
    <r>
      <rPr>
        <b/>
        <sz val="10"/>
        <color theme="1"/>
        <rFont val="Arial"/>
        <family val="2"/>
        <charset val="204"/>
      </rPr>
      <t>АБО</t>
    </r>
    <r>
      <rPr>
        <sz val="10"/>
        <color theme="1"/>
        <rFont val="Arial"/>
        <family val="2"/>
      </rPr>
      <t xml:space="preserve"> Проведена оцінка стану гендерної рівності за допомогою Інструменту гендерної рівності НДІ (Gender Equality Toolkit) та затверджено План дій, розроблений в результаті проведення оцінки</t>
    </r>
  </si>
  <si>
    <r>
      <t xml:space="preserve">Посилання на сторінку офіційного веб-сайту ОМС, де розміщено бюджетний/і запити, що містять гендерні аспекти
</t>
    </r>
    <r>
      <rPr>
        <b/>
        <sz val="10"/>
        <rFont val="Arial"/>
        <family val="2"/>
      </rPr>
      <t>АБО</t>
    </r>
    <r>
      <rPr>
        <sz val="10"/>
        <rFont val="Arial"/>
        <family val="2"/>
      </rPr>
      <t xml:space="preserve"> паспорти бюджетних програм, що містять гендерні аспекти</t>
    </r>
  </si>
  <si>
    <r>
      <t xml:space="preserve">Співбесіди з відповідальною особою громади (Уповноважена особа/Радник з питань забезпечення рівних прав та можливостей тощо) щодо прийому на службу та застосування недискримінаційного підходу
</t>
    </r>
    <r>
      <rPr>
        <b/>
        <sz val="10"/>
        <color theme="1"/>
        <rFont val="Arial"/>
        <family val="2"/>
        <charset val="204"/>
      </rPr>
      <t xml:space="preserve">ТА </t>
    </r>
    <r>
      <rPr>
        <sz val="10"/>
        <color theme="1"/>
        <rFont val="Arial"/>
        <family val="2"/>
      </rPr>
      <t>Співбесіда із керівником структурного підрозділу або уповноваженою на ведення кадрової роботи особою щодо прийому на службу та застосування недискримінаційного підходу</t>
    </r>
  </si>
  <si>
    <t xml:space="preserve">Документальне підтвердження  застосування гендерних підходів під час стратегічного планування, організації та моніторингу відповідної діяльності ОМС. </t>
  </si>
  <si>
    <t>Документальне підтвердження взаємодіїї та координації між структурними підрозділами ОМС щодо врахування гендерного підходу у своїй роботі (надання методично-консультативної допомоги відповідальним за гендерні аспекти органом, спільні заходи тощо).</t>
  </si>
  <si>
    <r>
      <t xml:space="preserve">Посилання на чинні нормативно-правові акти ОМС (Положення/розпорядження/інструкція) про проведення гендерного аналізу або оцінки гендерного впливу (у частині де вказано регулярність проведення) 
</t>
    </r>
    <r>
      <rPr>
        <b/>
        <sz val="10"/>
        <rFont val="Arial"/>
        <family val="2"/>
        <charset val="204"/>
      </rPr>
      <t>АБО</t>
    </r>
    <r>
      <rPr>
        <sz val="10"/>
        <rFont val="Arial"/>
        <family val="2"/>
      </rPr>
      <t xml:space="preserve"> Посилання на публікацію результатів проведеного моніторингу виконання Плану дій, розробленого в результаті проведення оцінки 
</t>
    </r>
    <r>
      <rPr>
        <b/>
        <sz val="10"/>
        <rFont val="Arial"/>
        <family val="2"/>
        <charset val="204"/>
      </rPr>
      <t>АБО</t>
    </r>
    <r>
      <rPr>
        <sz val="10"/>
        <rFont val="Arial"/>
        <family val="2"/>
      </rPr>
      <t xml:space="preserve">
Документи про проведення: 1) оцінки стану гендерної рівності за допомогою Інструменту гендерної рівності НДІ (Gender Equality Toolkit) (План дій), розроблений в результаті проведення оцінки за останні 12 місяців 2) гендерного аналізу бюджетних програм (Додаток 1, 2 Методичних рекомендацій
щодо впровадження та застосування гендерно орієнтованого підходу в бюджетному процесі/Висновки гендерної експертизи/ тощо)
</t>
    </r>
  </si>
  <si>
    <t>Документальне підтвердження факту забезпечення виконання і фінансування місцевої програми забезпечення рівних прав та можливостей жінок і чоловіків, запобігання та протидії насильству за ознакою статі та або місцевого плану дій (паспорт програми тощо).</t>
  </si>
  <si>
    <r>
      <t xml:space="preserve">План заходів з впровадження та застосування гендерного підходу в бюджетному процесі
</t>
    </r>
    <r>
      <rPr>
        <b/>
        <sz val="10"/>
        <rFont val="Arial"/>
        <family val="2"/>
        <charset val="204"/>
      </rPr>
      <t>АБО</t>
    </r>
    <r>
      <rPr>
        <sz val="10"/>
        <rFont val="Arial"/>
        <family val="2"/>
      </rPr>
      <t xml:space="preserve"> витяг з Бюджетного регламенту, який містить гендерно орієнтований підхід у бюджетному процесі
</t>
    </r>
  </si>
  <si>
    <r>
      <t xml:space="preserve">Посилання на ProZorro, де опубліковані проведені закупівлі громади та для публікації річного плану або додатку до річного плану 
</t>
    </r>
    <r>
      <rPr>
        <b/>
        <sz val="10"/>
        <color theme="1"/>
        <rFont val="Arial"/>
        <family val="2"/>
        <charset val="204"/>
      </rPr>
      <t>Спостереження:</t>
    </r>
    <r>
      <rPr>
        <sz val="10"/>
        <color theme="1"/>
        <rFont val="Arial"/>
        <family val="2"/>
      </rPr>
      <t xml:space="preserve"> Річний план або додаток до річного плану оприлюднюються протягом 5 днів з дати затвердження. 
</t>
    </r>
  </si>
  <si>
    <t>Інформація про послуги, що надаються в громаді викладена на офіційному веб-сайті громади. 
У загальнодоступних місцях розміщена інформація в друкованому вигляді щонайменше про 5 базових послуг (із переліку послуг у додатку 3.2).</t>
  </si>
  <si>
    <t>Зовнішня консультативна допомога (асоціації органів місцевого самоврядування та/ чи інші джерела)</t>
  </si>
  <si>
    <t>Новгород-Сіверська громада</t>
  </si>
  <si>
    <t xml:space="preserve">Чернігівська </t>
  </si>
  <si>
    <t>Старчик Віталіна</t>
  </si>
  <si>
    <t>програмний спеціаліст</t>
  </si>
  <si>
    <t>Ткаченко Людмила Миколаївна -міський голова, 050 441 15 14</t>
  </si>
  <si>
    <t>Лакоза Юрій Васильович, секретар міської ради, 050 210 59</t>
  </si>
  <si>
    <t>Стратегія в громаді не розроблялася</t>
  </si>
  <si>
    <t>Пузирей Ірина Петрівна, начальник відділу економіки міської ради, 066 387 19 07</t>
  </si>
  <si>
    <t>1) Створити РГ для розробки Стратегії
2) Розпочати роботу над створенням Стратегії громади
3) Провести слухання Стратегії</t>
  </si>
  <si>
    <t>сесія 26.03.2021 про затверддження Положення про РГ, до складу входять представники бізнесу, освіти, влади, молоді, бізнес</t>
  </si>
  <si>
    <t>1)Розпочати роботу над економічним профілем громади
2)Розпояати роботу над Програмою МЕР та проектами МЕР 
3)</t>
  </si>
  <si>
    <t>не розроблено ні ЕП ні ІП</t>
  </si>
  <si>
    <t>https://ns-mrada.cg.gov.ua/index.php?id=30832&amp;tp=1</t>
  </si>
  <si>
    <t>є положення. Сесія МР 21.12.2021 ріш.  15 2 сесії 2 скликання</t>
  </si>
  <si>
    <t>https://ns-mrada.cg.gov.ua/index.php?id=33194&amp;tp=1</t>
  </si>
  <si>
    <t>Ткаченко Людмила Миколаївна, міський голова, 050 441 15 14</t>
  </si>
  <si>
    <t xml:space="preserve"> Йожиков Сергій Валерійович, заступник міського голови, 095 597 59 48</t>
  </si>
  <si>
    <t>регламент ріш+дод. 13, 2 сесія 8 скликання 21.12.20</t>
  </si>
  <si>
    <t>Богославець Наталія Володимирівна, нач. Відділу управління перосналом, 066 312 77 74</t>
  </si>
  <si>
    <t>Коропець Ольга Василівна - головний спеціаліст відділу упр. Перосналом,</t>
  </si>
  <si>
    <t>План роботи  Міської ради є</t>
  </si>
  <si>
    <t>Є посадові, інструкції, положення про відділи</t>
  </si>
  <si>
    <t>раз на 4 роки атестація, щорічна оцінка</t>
  </si>
  <si>
    <t>https://ns-mrada.cg.gov.ua/index.php?id=33865&amp;tp=1</t>
  </si>
  <si>
    <t>менше 5%</t>
  </si>
  <si>
    <t> https://ns-mrada.cg.gov.ua/index.php?id=22386&amp;tp=1</t>
  </si>
  <si>
    <t> https://ns-mrada.cg.gov.ua/index.php?id=14524&amp;tp=1</t>
  </si>
  <si>
    <t>є посилання</t>
  </si>
  <si>
    <t> https://ns-mrada.cg.gov.ua/index.php?id=34004&amp;tp=1</t>
  </si>
  <si>
    <t>Є за квартал, місяць, півріччя, рік</t>
  </si>
  <si>
    <t>(рішення №29 _ програма СЕР)</t>
  </si>
  <si>
    <t>Стратегії немає, план СЕР</t>
  </si>
  <si>
    <t>є розмішене на сайті посилання</t>
  </si>
  <si>
    <t>https://ns-mrada.cg.gov.ua/index.php?id=34044&amp;tp=1</t>
  </si>
  <si>
    <t>(рішення виконкому №227)</t>
  </si>
  <si>
    <t> https://ns-mrada.cg.gov.ua/index.php?id=16066&amp;tp=1</t>
  </si>
  <si>
    <t>https://ns-mrada.cg.gov.ua/index.php?id=34004&amp;tp=1</t>
  </si>
  <si>
    <t>Рішення з додатками</t>
  </si>
  <si>
    <t>https://ns-mrada.cg.gov.ua/index.php?page=7&amp;id=30855&amp;tp=7</t>
  </si>
  <si>
    <t>https://ns-mrada.cg.gov.ua/index.php?id=33191&amp;tp=1</t>
  </si>
  <si>
    <t>https://ns-mrada.cg.gov.ua/index.php?page=4&amp;id=27181&amp;tp=7</t>
  </si>
  <si>
    <t>Робота розпочиналася в 2019 році. Працює в громаді FRDL, проведено діагностику, створюють РГ</t>
  </si>
  <si>
    <t>Немає, розпочалася робота в рамках Програми ДОБРЕ над створенням РГ, Положенням про КДО-РГ, (рішення сесії №117 від 26.03.2021)</t>
  </si>
  <si>
    <t>Статуту в громаді немає</t>
  </si>
  <si>
    <t>1)Розпочати роботу над Статутом 
2)
3)</t>
  </si>
  <si>
    <t>https://ns-mrada.cg.gov.ua/index.php?id=22897&amp;tp=1</t>
  </si>
  <si>
    <t xml:space="preserve">2018 рік 33-7 Сесія
Рішення №639.
Внесені зміни і викладені в новій редакції штатна структура ріш.12 2 сесії 8 скликання. ; ріш.46  4 сесій  8 склик 14.01.21 </t>
  </si>
  <si>
    <t> https://ns-mrada.cg.gov.ua/index.php?id=17742&amp;tp=1</t>
  </si>
  <si>
    <t>https://ns-mrada.cg.gov.ua/index.php?id=33193&amp;tp=7#</t>
  </si>
  <si>
    <t>https://ns-mrada.cg.gov.ua/index.php?page=2&amp;id=33193&amp;tp=7</t>
  </si>
  <si>
    <t xml:space="preserve"> Розп. Голови 5.02.2021,   15.01.21                                  5 вакансій, 126 людей </t>
  </si>
  <si>
    <t xml:space="preserve">Розпорядження від 31.12.2021 № 195-ОС - скан </t>
  </si>
  <si>
    <t>https://ns-mrada.cg.gov.ua/index.php?id=28633&amp;tp=1</t>
  </si>
  <si>
    <t>https://ns-mrada.cg.gov.ua/index.php?id=13934&amp;tp=1</t>
  </si>
  <si>
    <t>https://ns-mrada.cg.gov.ua/index.php?id=16067&amp;tp=1</t>
  </si>
  <si>
    <r>
      <t>Меньшикова 
Марина Володимирівна
провідний спеціаліст відділу бухгалтерського обліку, планування та звітності міської ради,</t>
    </r>
    <r>
      <rPr>
        <i/>
        <sz val="11"/>
        <color rgb="FF000000"/>
        <rFont val="Times New Roman"/>
        <family val="1"/>
        <charset val="204"/>
      </rPr>
      <t xml:space="preserve"> відповідальний за закупівлі (УО). 095 543 45 68</t>
    </r>
  </si>
  <si>
    <r>
      <t>Пузирей 
Ірина Петрівна
начальник відділу економіки міської ради,</t>
    </r>
    <r>
      <rPr>
        <i/>
        <sz val="12"/>
        <color rgb="FF000000"/>
        <rFont val="Times New Roman"/>
        <family val="1"/>
        <charset val="204"/>
      </rPr>
      <t xml:space="preserve"> </t>
    </r>
    <r>
      <rPr>
        <i/>
        <sz val="11"/>
        <color rgb="FF000000"/>
        <rFont val="Times New Roman"/>
        <family val="1"/>
        <charset val="204"/>
      </rPr>
      <t>відповідальний за закупівлі (УО). 066 387 19 07</t>
    </r>
  </si>
  <si>
    <t>Сектор щодо внутрішнього аудиту</t>
  </si>
  <si>
    <t>є</t>
  </si>
  <si>
    <t>https://ns-mrada.cg.gov.ua/index.php?id=15623&amp;tp=1</t>
  </si>
  <si>
    <t xml:space="preserve">положення про оцінку про списання, про оренду, про методику нарахування орендної плати з 14 року.  Потрібно обновляти. Вкладаку по комунальному майну </t>
  </si>
  <si>
    <t> https://ns-mrada.cg.gov.ua/index.php?id=15623&amp;tp=1</t>
  </si>
  <si>
    <t>(рішення №1256)</t>
  </si>
  <si>
    <t> https://ns-mrada.cg.gov.ua/index.php?id=13095&amp;tp=1</t>
  </si>
  <si>
    <t>https://ns-mrada.cg.gov.ua/index.php?id=13095&amp;tp=1</t>
  </si>
  <si>
    <t>Є на сайті ТГ посилання про ФУ, положення про управління, Відділ, Посадові працівників</t>
  </si>
  <si>
    <t>про внутрішній фінансовий контроль (рішення №688)</t>
  </si>
  <si>
    <t>Додаток до рішення _положення (рішення №688)</t>
  </si>
  <si>
    <t xml:space="preserve">начальник відділу житлово-комунального господарства міської ради, Сергієнко 
Віталій Михайлович, 099 382 87 01
</t>
  </si>
  <si>
    <t>Документ х планування послуг не розроблявся, не залучені громадяни.</t>
  </si>
  <si>
    <t>План удосконалення послуг не розроблявся, опитування громадської думки не проводилося</t>
  </si>
  <si>
    <t xml:space="preserve">ОМС дотримуються норм чинного законодавства щодо звернень громадян, звіти по якості послуг відсутні. </t>
  </si>
  <si>
    <t>https://ns-mrada.cg.gov.ua/index.php?id=11563&amp;tp=1</t>
  </si>
  <si>
    <t> https://prozorro.gov.ua/tender/search?query=04061978</t>
  </si>
  <si>
    <t xml:space="preserve"> https://ns-mrada.cg.gov.ua/index.php?id=34251&amp;tp=1 </t>
  </si>
  <si>
    <t>  https://prozorro.gov.ua/tender/search?query=04061978</t>
  </si>
  <si>
    <t xml:space="preserve"> https://prozorro.gov.ua/tender/search?query=04061978 </t>
  </si>
  <si>
    <t>перелік Рішення №1299</t>
  </si>
  <si>
    <t>Шевченко Світлана -гол. Спец. Відділу планування та дрходів та податкової політики</t>
  </si>
  <si>
    <t>Костяний Вол.Федорович нач сектору внутр. фін контролю та аудиту</t>
  </si>
  <si>
    <t>Павленко Валентина- нач. Відділу надання адмін послуг</t>
  </si>
  <si>
    <t>https://ns-mrada.cg.gov.ua/index.php?id=17244&amp;tp=1</t>
  </si>
  <si>
    <t>Є штатний розпис ВК та викон. Органів окремо. Апарат та структурних підрозділів15.01 21. 5.02.21</t>
  </si>
  <si>
    <t> https://ns-mrada.cg.gov.ua/index.php</t>
  </si>
  <si>
    <t xml:space="preserve">Комунікаційної стратегії немає.  Контент план на тиждень.  Табличка - контент план.  Можливі теми, що можна висвітлити </t>
  </si>
  <si>
    <t>Є офіційний сайт громади</t>
  </si>
  <si>
    <t>Призначання за конкурсом, переведення після стажування, скан.</t>
  </si>
  <si>
    <t>Богославець Наталія Володимирівна, нач. Відділу управління перосналом</t>
  </si>
  <si>
    <t>Проводиться усний інструктаж</t>
  </si>
  <si>
    <t xml:space="preserve">Оприлюднюється проект бюджету згідно зак. Актів але не видно дати </t>
  </si>
  <si>
    <t>на  сайті PROZORO немає посилання чи переходу на стор. Прозоро, через економіку</t>
  </si>
  <si>
    <t>Реєстр зем. Активів передається з громад</t>
  </si>
  <si>
    <t>план перевірок</t>
  </si>
  <si>
    <t>орган влади інфромує</t>
  </si>
  <si>
    <t>(рішення №1289)</t>
  </si>
  <si>
    <t>опитування не проводилось</t>
  </si>
  <si>
    <t>https://ns-mrada.cg.gov.ua/index.php?id=13334&amp;tp=1</t>
  </si>
  <si>
    <t>не передбачено графіком на сайті</t>
  </si>
  <si>
    <t>https://ns-mrada.cg.gov.ua/index.php?tp=main</t>
  </si>
  <si>
    <t xml:space="preserve">сайт оновлюється постійно по мірі необхідні </t>
  </si>
  <si>
    <t>поки не оприлюднені. Удосконалюють сайт. Планують завантажити на сайт</t>
  </si>
  <si>
    <t>немає. Не планують</t>
  </si>
  <si>
    <t>https://ns-mrada.cg.gov.ua/index.php?id=14238&amp;tp=1</t>
  </si>
  <si>
    <t>МЕЗ в рамках співпраці розроблено Local Economic Development Plan of Novgorod-Siversky City United Territorial Community 2020.</t>
  </si>
  <si>
    <t>Йожиков 
Сергій Валерійовия, заступник міського голови -
095 597 59 48</t>
  </si>
  <si>
    <t>https://ns-mrada.cg.gov.ua/index.php?id=33193&amp;tp=7</t>
  </si>
  <si>
    <t>(рішення №90) місцеві  ініціативи. 2016 рік</t>
  </si>
  <si>
    <t xml:space="preserve">Аналіз Рег. Впливу </t>
  </si>
  <si>
    <t>КовальоваЛюдмила Миколаївна, начальник відділу планування доходів та податкової політики фінансового управління міської ради, 097 482 02 11</t>
  </si>
  <si>
    <t>план заходів на 21 р.</t>
  </si>
  <si>
    <t>посилання (з усіма кодами ЄДРПОУ зі всіма планами (по всім структурам)</t>
  </si>
  <si>
    <t>Салун Сергій Миколайович, головний спеціаліст відділу житлово-комунального господарства міської ради, 066 826 44 31</t>
  </si>
  <si>
    <t>Крот Оксана Петрівна, начальник відділу земельних відносин, 099 215 67 61</t>
  </si>
  <si>
    <t>ЦНАП Регламент</t>
  </si>
  <si>
    <t>https://ns-mrada.cg.gov.ua/index.php?id=31974&amp;tp=1</t>
  </si>
  <si>
    <t>є, скан</t>
  </si>
  <si>
    <t>(рішення №688)</t>
  </si>
  <si>
    <t>Марченко Віталій Володимирович, головний спеціаліст з інформаційних технологій міської ради (ІТ комунікації),095 824 83 88</t>
  </si>
  <si>
    <t xml:space="preserve">Чуванова
Світлана Федорівна,начальник управління соціального захисту населення, сім’ї та праці міської ради,099 961 58 92
</t>
  </si>
  <si>
    <t> Рішення сесії 66-ї сесії VII скликання 08 грудня 2020 року № 1264</t>
  </si>
  <si>
    <t>Верченко Павло Вікторович, начальник відділу освіти, молоді та спорту міської ради, 099 404 25 42</t>
  </si>
  <si>
    <t>Рішення виконкому від31 січня 2019 року  №6 «Про утворення координаційної ради з питань сімейної, ґендерної політики та протидії торгівлі людьми Новгород-Сіверської міської ради»</t>
  </si>
  <si>
    <t>https://ns-mrada.cg.gov.ua/index.php?id=14524&amp;tp=1</t>
  </si>
  <si>
    <t>(рішення №30 - Додаток 6)</t>
  </si>
  <si>
    <t> https://ns-mrada.cg.gov.ua/index.php?id=16072&amp;tp=7</t>
  </si>
  <si>
    <t>(розпорядження №191-ОД)</t>
  </si>
  <si>
    <t>https://ns-mrada.cg.gov.ua/index.php?id=33991&amp;tp=1</t>
  </si>
  <si>
    <t>скан</t>
  </si>
  <si>
    <t>прийом здійснюється за конкурсом, інколи  шляхом стажування або переведення на посади</t>
  </si>
  <si>
    <t>Печко Валентина Іванівна, начальник фінансового управління міської ради, 099 722 24 84</t>
  </si>
  <si>
    <t>Греченко Тетяна Михайлівна, заступник начальника, начальник бюджетного відділу фінансового управління, 09555871 89</t>
  </si>
  <si>
    <t xml:space="preserve">Рішення 60 сесії 7 скликання № 1115 4.06.20 реєстр обєктів ком власності </t>
  </si>
  <si>
    <t>-https://ns-mrada.cg.gov.ua/index.php?id=33991&amp;tp=1</t>
  </si>
  <si>
    <t xml:space="preserve">скан 2.2 </t>
  </si>
  <si>
    <t>https://ns-mrada.cg.gov.ua/index.php?id=34111&amp;tp=1</t>
  </si>
  <si>
    <t xml:space="preserve">рішення № 1119 </t>
  </si>
  <si>
    <t>відслідковувати може лише замовник через відповідні фільтри</t>
  </si>
  <si>
    <t>https://ns-mrada.cg.gov.ua/index.php?id=34251&amp;tp=1</t>
  </si>
  <si>
    <t xml:space="preserve">проектування бюджету </t>
  </si>
  <si>
    <t>2.2 протокол</t>
  </si>
  <si>
    <t>Протокол засідання комісії 2018 рік</t>
  </si>
  <si>
    <t>2015 рік</t>
  </si>
  <si>
    <t>https://ns-mrada.cg.gov.ua/index.php?id=34183&amp;tp=1</t>
  </si>
  <si>
    <t>Положення про Оренду</t>
  </si>
  <si>
    <t>Рішення №1115-Про затвердження переліків об’єктів комунальної власності ТГ</t>
  </si>
  <si>
    <t>Ріш. 44 сес 6 скликання</t>
  </si>
  <si>
    <t>Графік прийому громадян відповідальними особами на сайті громади</t>
  </si>
  <si>
    <t>https://ns-mrada.cg.gov.ua/index.php?id=25816&amp;tp=1</t>
  </si>
  <si>
    <t>Лише про полуги які надаються ЦНАПом згідно регламенту</t>
  </si>
  <si>
    <t>Репрезентативне опитування в громаді ще не проводилося</t>
  </si>
  <si>
    <t>https://ns-mrada.cg.gov.ua/index.php?id=423896&amp;tp=page</t>
  </si>
  <si>
    <t>https://www.facebook.com/novgorod.siversky/</t>
  </si>
  <si>
    <t>https://ns-mrada.cg.gov.ua/index.php?id=11552&amp;tp=2</t>
  </si>
  <si>
    <t>Чуванова Світлана Федорівна, начальник управління соціального захисту населення, сім’ї та праці міської ради, 099 961 58 92</t>
  </si>
  <si>
    <t>https://ns-mrada.cg.gov.ua/index.php?id=17240&amp;tp=1</t>
  </si>
  <si>
    <t>https://ns-mrada.cg.gov.ua/index.php?id=13926&amp;tp=1</t>
  </si>
  <si>
    <t xml:space="preserve">ЦПАП, Соц.послуги, </t>
  </si>
  <si>
    <t>Немає буклетів, Фото стендів, відсутня інформація про 5 послуг вдрукованому вигляді або фото</t>
  </si>
  <si>
    <t>Марченко Віталій Володимирович, головний спеціаліст з інформаційних технологій міської ради (ІТ комунікації), 095 824 83 88</t>
  </si>
  <si>
    <t>Плану ІТ не розробляли,</t>
  </si>
  <si>
    <t xml:space="preserve">поки не оприлюднюється. Удосконалюють сайт, </t>
  </si>
  <si>
    <t>Р.6. Перелік напрямів, завдань і заходів Програми</t>
  </si>
  <si>
    <t>Скан звіт за 20 р.</t>
  </si>
  <si>
    <t>посадова Скляренко Наталія Євгенівна - провідний спеціаліс відділу культури</t>
  </si>
  <si>
    <t>скан Штатка</t>
  </si>
  <si>
    <t>скан посадова</t>
  </si>
  <si>
    <t>скан план фін</t>
  </si>
  <si>
    <t>Кром Віталій Іванович, директор КП «Добробут», 099 189 28 66</t>
  </si>
  <si>
    <t>ергієнко Віталій Михайлович, начальник відділу житлово-комунального господарства міської ради, 099 382 87 01</t>
  </si>
  <si>
    <t xml:space="preserve">Сергієнко 
Віталій Михайлович, 099 382 87 01 начальник відділу житлово-комунального господарства міської ради, 
</t>
  </si>
  <si>
    <t>Печко Валентина начальник фінансового управління міської ради, 099 722 24 84</t>
  </si>
  <si>
    <t>Марченко Віталій Володимирович, головний спеціаліст з інформаційних технологій міської ради (ІТ комунікації)</t>
  </si>
  <si>
    <t>Тижневий контент-план</t>
  </si>
  <si>
    <t>Калита Олексій Васильович, депутат міської ради, 050 422 69 99</t>
  </si>
  <si>
    <t>Єрошенко Валерія Сергіївна, голова молодіжної ради, 096 614 25 97</t>
  </si>
  <si>
    <t>Сокол Мирослава, секретар молодіжної ради, 050 635 24 92</t>
  </si>
  <si>
    <t>Ткаченко Людмила Миколаївна, міський голова, 050 441 15 14; Йожиков Сергій Валерійович, заступник міського голови, 095 597 59 48; Лакоза Юрій Васильович, секретар міської ради, 050 210 59; Поливода 
Сергій Миколайович, керуючий справами виконавчого комітету міської ради, 095 178 17; Верченко 
Павло Вікторович, начальник відділу освіти, молоді та спорту міської ради,099 404 25 42; Сергієнко 
Віталій Михайлович, начальник відділу житлово-комунального господарства міської ради, 099 382 87 01; Черненко Оксана Василівна, головний лікар КНП «Новгород-Сіверський міський центр первинної медико-санітарної допомоги», 066 936 05 38; Печко Валентина Іванівна, начальник фінансового управління міської ради, 099 722 24 84; Пузирей Ірина Петрівна, начальник відділу економіки міської ради, 066 387 19 07; Єрошенко Валерія Сергіївна, голова молодіжної ради, 096 614 25 97; Богославець Наталія Володимирівна, начальник відділу управління персоналом міської ради, 066 312 77 74; Пунтус Сергій Вікторович, староста (Будо-Вороб’ївський старостинський округ), 068 129 86 75; Тупиця Ганна Миронівна, староста (Биринський старостинський округ), 099 634 38 75: Даценко Наталя Олексіївна, депутат міської ради, 050 945 99 14; Калита Олексій Васильович, депутат міської ради, 050 422 69 99; Кром Віталій Іванович, директор КП «Добробут», 099 189 28 66; Чуванова Світлана Федорівна, начальник управління соціального захисту населення, сім’ї та праці міської ради, 099 961 58 92; Марченко Віталій Володимирович, головний спеціаліст з інформаційних технологій міської ради (ІТ комунікації), 095 824 83 88, Крот Оксана Петрівна, начальник відділу земельних відносин, 099 215 67 61; Ковальова Людмила Миколаївна, начальник відділу планування доходів та податкової політики фінансового управління міської ради, 097 482 02 11; Меньшикова Марина Володимирівна, провідний спеціаліст відділу бухгалтерського обліку, планування та звітності міської ради, відповідальний за закупівлі (УО), 095 543 45 68; ЗєнченкоЛюдмила Леонідівна, провідний спеціаліст відділу бухгалтерського обліку, планування та звітності міської ради, відповідальний за закупівлі (УО), 099 518 35 60; Сокол Мирослава, секретар молодіжної ради, 050 635 24 92; Єрошенко Валерія Сергіївна, голова молодіжної ради, 096 614 25 97</t>
  </si>
  <si>
    <t>програма розвитку молоді (рішення №1289)</t>
  </si>
  <si>
    <t>Войтовська Яна</t>
  </si>
  <si>
    <t>15.04.2021</t>
  </si>
  <si>
    <t>Не є рішенням про утворення РГ.</t>
  </si>
  <si>
    <t>Прогноз тільки на два роки - 2021-2022.</t>
  </si>
  <si>
    <t>Не є оголошенням про прийом пропозицій до бюджету.</t>
  </si>
  <si>
    <t>Роз._03.31_51.doc</t>
  </si>
  <si>
    <t xml:space="preserve">Протокол від 2018 року. </t>
  </si>
  <si>
    <t>Протокол від 2018 року, необхідне підтвердження по 2 заходам.</t>
  </si>
  <si>
    <t>Реєстр поданий в рішеннях, і його важко знайти</t>
  </si>
  <si>
    <t>Звіт річний не квартальний. На сайті публікуються тільки звіти відповідно до ЗУ про Доступ до інформації.</t>
  </si>
  <si>
    <t>Додати посиання на публікації переліку послуг. Із побаченого - оголошення мають суто характер інформування про аварійні ситуації. Деталізовано тільки подано щодо послуги отримання субсидії.</t>
  </si>
  <si>
    <t>Програма на 1 рік, не відображає стратегічних напрямків розвитку громади, має тільки завдання</t>
  </si>
  <si>
    <t>5 днів з дати затвердження</t>
  </si>
  <si>
    <t xml:space="preserve">На сайті громади відомості про всіх замовників громади? </t>
  </si>
  <si>
    <t>Штатний розпис ВК
Відокремлені структурні підрозділи</t>
  </si>
  <si>
    <t xml:space="preserve"> https://ns-mrada.cg.gov.ua/index.php?id=33194&amp;tp=1,  ріш.46  4 сесій  8 склик 14.01.21</t>
  </si>
  <si>
    <t>Додаток 2.5</t>
  </si>
  <si>
    <t>Додаток 2.6</t>
  </si>
  <si>
    <t>Не прописано механізм подання звернень через ЦНАП</t>
  </si>
  <si>
    <t xml:space="preserve">Програма охоплює протидію насильству, протидію торговлі людьми та частково генедрну рівніть. 
Консультанти НДІ підтвердили виконання критеріїв </t>
  </si>
  <si>
    <t>Статус виконання</t>
  </si>
  <si>
    <t>Виконано</t>
  </si>
  <si>
    <t>Перенесено</t>
  </si>
  <si>
    <t>Не заплановано на цей звітний період</t>
  </si>
  <si>
    <t>Відмінено</t>
  </si>
  <si>
    <t>Прогрес виконання</t>
  </si>
  <si>
    <t>Заплановано дій, як 100%</t>
  </si>
  <si>
    <t>Моніторинг виконання</t>
  </si>
  <si>
    <t>Коментарі</t>
  </si>
  <si>
    <t>Посилання на продукт виконання в статусі "виконано"</t>
  </si>
  <si>
    <t>Введіть вручну</t>
  </si>
  <si>
    <t>Опишіть детально кроки</t>
  </si>
  <si>
    <t>Заплануйте відповідального</t>
  </si>
  <si>
    <t>Приблизний термін планування червень 2021-березень 2022</t>
  </si>
  <si>
    <t>Опишіть яка допомога зовні може бути потрібна для реалізації запланованого кроку</t>
  </si>
  <si>
    <t>Вкажіть статус</t>
  </si>
  <si>
    <t>Можна сховати</t>
  </si>
  <si>
    <t>Зазначте додаткову інформацію у разі необхідності</t>
  </si>
  <si>
    <t>лютий-березень 2022</t>
  </si>
  <si>
    <t>Фінансове управління</t>
  </si>
  <si>
    <t>Бюджетний розпис - посилання на сайт</t>
  </si>
  <si>
    <t>Робоча група</t>
  </si>
  <si>
    <t>Протоколи - посилання на сайт</t>
  </si>
  <si>
    <t>Відділ культури та туризму</t>
  </si>
  <si>
    <t>Відділ економіки, робоча група</t>
  </si>
  <si>
    <t>Економічний профіль - посилання на сайт</t>
  </si>
  <si>
    <t xml:space="preserve">так/консультація по економічному профілю </t>
  </si>
  <si>
    <t>так/консультація по розробці Програми МЕР</t>
  </si>
  <si>
    <t>Рішення сесії</t>
  </si>
  <si>
    <t>Рішення - посилання на сайт</t>
  </si>
  <si>
    <t xml:space="preserve"> </t>
  </si>
  <si>
    <t>Відділ управління персоналом</t>
  </si>
  <si>
    <t>Веб-сайт Новгород-Сіверсьої МТГ</t>
  </si>
  <si>
    <t>02.2022-03.2022</t>
  </si>
  <si>
    <t xml:space="preserve">фінансове управління </t>
  </si>
  <si>
    <t xml:space="preserve"> ні</t>
  </si>
  <si>
    <t>ІV квартал 2021</t>
  </si>
  <si>
    <t xml:space="preserve">звіт про результати опрацювання пропозицій, веб - сайт </t>
  </si>
  <si>
    <t>Листопад 2021</t>
  </si>
  <si>
    <t>рішення про бюджет</t>
  </si>
  <si>
    <t>грудень 2021</t>
  </si>
  <si>
    <t>звіт про виконання бюджету</t>
  </si>
  <si>
    <t>1 квартал 2022</t>
  </si>
  <si>
    <t>програми з урахуванням гедерного підходу</t>
  </si>
  <si>
    <t>червень - грудень 2021</t>
  </si>
  <si>
    <t>фінансове управління,головні розпорядники</t>
  </si>
  <si>
    <t>розпорядження міського голови</t>
  </si>
  <si>
    <t>червень 2021</t>
  </si>
  <si>
    <t>розпорядження міського голови, План заходів,  веб - сайт</t>
  </si>
  <si>
    <t>Відділ бухгалтерського обліку, планування та звітності</t>
  </si>
  <si>
    <t>Посилання на сайт громади</t>
  </si>
  <si>
    <t xml:space="preserve">липень 2021 </t>
  </si>
  <si>
    <t>Відділ ЖКГ</t>
  </si>
  <si>
    <t>так/консультації по управління активами</t>
  </si>
  <si>
    <t>Сектор внутрішнього фінансового контролю та аудиту</t>
  </si>
  <si>
    <t>Розпорядження міського голови, План перевірок на 2021 рік</t>
  </si>
  <si>
    <t>Директор КП "Добробут", відділ ЖКГ, відділ економіки</t>
  </si>
  <si>
    <t>План - посилання на сайт</t>
  </si>
  <si>
    <t>серпень 2021-вересень 2021</t>
  </si>
  <si>
    <t>так/консультації з написання плану з удосконалення послуги</t>
  </si>
  <si>
    <t>ЦНАП</t>
  </si>
  <si>
    <t>1) Збільшення доступності до надання адміністративних послуг через старост</t>
  </si>
  <si>
    <t>Підключені реєстри надання адміністративних послуг</t>
  </si>
  <si>
    <t>Розпорядження - посилання на сайт</t>
  </si>
  <si>
    <t>Сектор роботи з громадськістю та з питань діяльності засобів масової інформації</t>
  </si>
  <si>
    <t>Відділ культури та туризму, ЦНАП, Відділ ЖКГ,сектор роботи з громадськістю</t>
  </si>
  <si>
    <t>Керуючий справами</t>
  </si>
  <si>
    <t>Комунікаційна стратегія-посилання на сайт</t>
  </si>
  <si>
    <t>так/консультація по написанню комунікаційної стратегії</t>
  </si>
  <si>
    <t>Загальний відділ</t>
  </si>
  <si>
    <t>Протокили, рішення - посилання на сайт</t>
  </si>
  <si>
    <t>1) Розробити IT план</t>
  </si>
  <si>
    <t xml:space="preserve">IT план </t>
  </si>
  <si>
    <t>2) Провести інвентаризацію технічної оснащеності та програмного забезпечення</t>
  </si>
  <si>
    <t>Інвентаризаційний акт</t>
  </si>
  <si>
    <t>так/консультації по розробці ІТ плану</t>
  </si>
  <si>
    <t>Відділ освіти, молоді та спорту</t>
  </si>
  <si>
    <t>кінець 2021</t>
  </si>
  <si>
    <t>Програма-посилання нв сайт</t>
  </si>
  <si>
    <t>Розпорядження-посилання на сайт</t>
  </si>
  <si>
    <t>так/консультації з гендерних питань</t>
  </si>
  <si>
    <t>Посилання на канал Ютуб</t>
  </si>
  <si>
    <t>кінець року</t>
  </si>
  <si>
    <t>так/консультація по створенню робочої групи</t>
  </si>
  <si>
    <t>Відділ економіки, секретар, заступники</t>
  </si>
  <si>
    <t>Міський голова</t>
  </si>
  <si>
    <t>так/консультація по затвердженю робочої групи</t>
  </si>
  <si>
    <t>Фінансове управліня</t>
  </si>
  <si>
    <t>так/консультація з розробки проєкту Стратегії та обговоренню</t>
  </si>
  <si>
    <t>Громадяни МТГ</t>
  </si>
  <si>
    <t>Опитування</t>
  </si>
  <si>
    <t>травень 2021</t>
  </si>
  <si>
    <t>Так/ консультації з проведення опитування</t>
  </si>
  <si>
    <t>Комітет з обрання пріоритетної послуги</t>
  </si>
  <si>
    <t>Депутати</t>
  </si>
  <si>
    <t>Так/консультації з обрання пріоритетної послуги</t>
  </si>
  <si>
    <t>5)Провести громадське обговорення стратегії  за участі представників усіх населених пунктів громади.</t>
  </si>
  <si>
    <t>Відділ економіки міської ради</t>
  </si>
  <si>
    <t>6) Створити робочу групу з моніторингу стратегії</t>
  </si>
  <si>
    <t>1) Створити робочу групу з розробки Статуту громади з залученням представників усіх населених пунктів, різної вікової категорії</t>
  </si>
  <si>
    <t>Розпорядження голови про створення робочої групи</t>
  </si>
  <si>
    <t>4 квартал</t>
  </si>
  <si>
    <t>потребує залучення консультантів програми ДОБРЕ</t>
  </si>
  <si>
    <t>Начальник юридичного відділу, секретар міської ради</t>
  </si>
  <si>
    <t>4) Скласти звіт про розбіжності між планованими та фактичними доходами і витратами.</t>
  </si>
  <si>
    <t>Протоколи обговорень</t>
  </si>
  <si>
    <t>Відділ економіки, робоча група, жінки, молоді, громадськість</t>
  </si>
  <si>
    <t>1)Створити робочу групу</t>
  </si>
  <si>
    <t>2)Затвердити робочу групу</t>
  </si>
  <si>
    <t>3)Розробити проєкт Стратегії, обговорити проєкт Стратегії</t>
  </si>
  <si>
    <t>4)Фінансово забезпечити відображення в річних бюджетах</t>
  </si>
  <si>
    <t>1) Створити Ютуб канал</t>
  </si>
  <si>
    <t>1) Створити робочу групу</t>
  </si>
  <si>
    <t>1)Оприлюднити вакансій на офіціному сайті громади</t>
  </si>
  <si>
    <t>2)Створити економічний профіль громади</t>
  </si>
  <si>
    <t>3)Розробити програму МЕР громади та затвердити</t>
  </si>
  <si>
    <t>4)У бюджеті передбачити кошти на реалізацію одного проекту з Програми МЕР</t>
  </si>
  <si>
    <t>5)Провести заходи з МЕР орієнтовані на жінок та молодь громади</t>
  </si>
  <si>
    <t>Розпорядження про РГ - посилання на сайт</t>
  </si>
  <si>
    <t>Програма МЕР, Рішення сесії - посилання на сайт</t>
  </si>
  <si>
    <t>4)Проведення консультацій громадських обговорень по МЕР</t>
  </si>
  <si>
    <t>Протоколи/Посилання на сайт</t>
  </si>
  <si>
    <t>Робоча група, відділ економіки</t>
  </si>
  <si>
    <t xml:space="preserve">1) Провести обговорення громадськості проекту бюджету громади  у формі громадських бюджетних  слухань чи публічних консультацій. </t>
  </si>
  <si>
    <t>2) Оприлюднити звіт за результатами опрацювання поданих громадянами пропозицій до проекту бюджету громади, в якому зазначено які пропозиції були враховані, а які ні.</t>
  </si>
  <si>
    <t>3) Відобразити у бюджеті стратегічні плани розвитку громади та місцеві програми</t>
  </si>
  <si>
    <t xml:space="preserve">5) При розробці бюджету застосувати гендерно орієнтований підхід </t>
  </si>
  <si>
    <t xml:space="preserve">1)Розробити плани наповнення дохідної частини бюджету для щонайменше 3 позицій у базі податкових надходжень і реалізував більше ніж один захід на їхнє виконання (новий/удосконалений спосіб збирання податку чи вдосконалення процесів).  </t>
  </si>
  <si>
    <t xml:space="preserve">2) Оприлюднити План із наповнення доходної частини бюджету громади та супровідні документи з його імплементації </t>
  </si>
  <si>
    <t>Протокол/ посилання на сайт</t>
  </si>
  <si>
    <t>3)Провести засідання комісії щодо не сплати/сплати оренда, земельного податку, ПДФО, за результатами перевірок</t>
  </si>
  <si>
    <t>1) Створити закладку ЄДРПОУ усіх замовників, що проводять закупівлі</t>
  </si>
  <si>
    <t>2)Опублікування на сайті звіт про найбільші і найменші закупівлі</t>
  </si>
  <si>
    <t>ІІІ квартал</t>
  </si>
  <si>
    <t>1)Запровадження контроль за проведенням фінансово-господарських операцій принаймні у одному підрозділі, бюджетній установі (розробити плани перевірок)</t>
  </si>
  <si>
    <t>Рішення сесії - посилання на сайт МТГ</t>
  </si>
  <si>
    <t>3)Створити реєстр об’єкттів комунальної власності</t>
  </si>
  <si>
    <t>1)Затвердити  положення про управління активами (оренда, приватизація, списання,безхазяйне майно)</t>
  </si>
  <si>
    <t>Реєстр/Посилання на сайт</t>
  </si>
  <si>
    <t>1) Визначити пріоритетні послуги на підставі думки громадян</t>
  </si>
  <si>
    <t>2)Комітетом обрати одну пріоритетну послугу</t>
  </si>
  <si>
    <t>3)Пріоритетну послугу затвердити на сесії міської ради</t>
  </si>
  <si>
    <t>4)Затвердити детальний план з удосконалення послуги Поводження з твердими побутовими відходами</t>
  </si>
  <si>
    <t xml:space="preserve">5) Передбачити кошти для співфінансування </t>
  </si>
  <si>
    <t>2) Внутрішнім розпорядчим документом передбачено аналіз звернень громадян щодо якості послуг</t>
  </si>
  <si>
    <t>3)Пепедбачити розробку процедури подання звернень громадян про послуги через ЦНАП</t>
  </si>
  <si>
    <t>4)Оприлюднити інформацію про звернення громадян через ЦНАП на сайті громади</t>
  </si>
  <si>
    <t>5)Положення  про порядок роботи із звернення громадян, розробити бланк для звітування про якість послуг</t>
  </si>
  <si>
    <t>1)Оприлюднення щоквартальних звітів (в тому числі послуг) на сайт</t>
  </si>
  <si>
    <t>лютий-березень 2023</t>
  </si>
  <si>
    <t>лютий-березень 2024</t>
  </si>
  <si>
    <t>лютий-березень 2025</t>
  </si>
  <si>
    <t>лютий-березень 2026</t>
  </si>
  <si>
    <t>1) Провести моніторинг рівня задоволеності послугами серед насення(опитування)</t>
  </si>
  <si>
    <t>2)Розробити інформаційні матеріали про послуги в громаді та розмістити ЦНАП, КП, Міська рада, сайт міської ради</t>
  </si>
  <si>
    <t>1)Створити та затвердити комунікаційну стратегію</t>
  </si>
  <si>
    <t>2)Розробити календарний план до КС на рік</t>
  </si>
  <si>
    <t>Календарний план</t>
  </si>
  <si>
    <t>1) Оприлюднення протоколів засідання міської ради</t>
  </si>
  <si>
    <t>2)Оприлюднити протоколи комісій постійних депутатських комісій</t>
  </si>
  <si>
    <t>3)Розробити та оприлюднити на сайті графік прийому депутатів</t>
  </si>
  <si>
    <t>Графік/посилання на сайт</t>
  </si>
  <si>
    <t>1) Внести зміни в положення про конкурс на посаду в органах ОМС з застосуванням не дискримінаційного підходу</t>
  </si>
  <si>
    <t>2)Проведення аналізу стану забезпечення гендерної рівності</t>
  </si>
  <si>
    <t>Звіт про проведення аналізу</t>
  </si>
  <si>
    <t>кінець 2022</t>
  </si>
  <si>
    <t xml:space="preserve">2)Затвердити програму сприяння розвитку молоді </t>
  </si>
  <si>
    <t>3)Внести зміни в Положення відповідального по роботі з молоддю та до посадових інструкцій</t>
  </si>
  <si>
    <t xml:space="preserve">4)Реалізація молодіжного проекту </t>
  </si>
  <si>
    <t>Реалізований проект,звіт про проект</t>
  </si>
  <si>
    <t>Розпорядження/посилання на сайт</t>
  </si>
  <si>
    <t>Посилання на сатй</t>
  </si>
  <si>
    <t>Положення/Посилання на сайт</t>
  </si>
  <si>
    <t>1)Інформація про послуги надається через ЦНАП, КП, Міська рада, сайт міської ради</t>
  </si>
  <si>
    <t>Посилання на сайт</t>
  </si>
  <si>
    <t>Посилання на сайт громади, буклети, роздруківка</t>
  </si>
  <si>
    <t>Програма/Посилання на сайт</t>
  </si>
  <si>
    <t>1)Проведення опитування серед молоді про потреби</t>
  </si>
  <si>
    <t>так/консультація програми DOBRE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</si>
</sst>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6" x14ac:knownFonts="1">
    <font>
      <sz val="11"/>
      <color theme="1"/>
      <name val="Calibri"/>
      <family val="2"/>
      <scheme val="minor"/>
    </font>
    <font>
      <sz val="10"/>
      <color theme="1"/>
      <name val="Arial"/>
      <family val="2"/>
    </font>
    <font>
      <b/>
      <sz val="10"/>
      <color theme="1"/>
      <name val="Arial"/>
      <family val="2"/>
    </font>
    <font>
      <b/>
      <sz val="16"/>
      <color theme="0"/>
      <name val="Arial"/>
      <family val="2"/>
    </font>
    <font>
      <b/>
      <sz val="10"/>
      <color theme="0"/>
      <name val="Arial"/>
      <family val="2"/>
    </font>
    <font>
      <b/>
      <sz val="12"/>
      <color theme="1"/>
      <name val="Arial"/>
      <family val="2"/>
    </font>
    <font>
      <sz val="12"/>
      <color theme="1"/>
      <name val="Arial"/>
      <family val="2"/>
    </font>
    <font>
      <b/>
      <sz val="14"/>
      <color theme="0"/>
      <name val="Arial"/>
      <family val="2"/>
    </font>
    <font>
      <sz val="10"/>
      <name val="Arial"/>
      <family val="2"/>
    </font>
    <font>
      <b/>
      <sz val="10"/>
      <color theme="4" tint="-0.499984740745262"/>
      <name val="Arial"/>
      <family val="2"/>
    </font>
    <font>
      <sz val="8"/>
      <color theme="1"/>
      <name val="Arial"/>
      <family val="2"/>
    </font>
    <font>
      <b/>
      <sz val="8"/>
      <color theme="4" tint="-0.499984740745262"/>
      <name val="Arial"/>
      <family val="2"/>
    </font>
    <font>
      <b/>
      <sz val="8"/>
      <color theme="1"/>
      <name val="Arial"/>
      <family val="2"/>
    </font>
    <font>
      <sz val="8"/>
      <color theme="4" tint="-0.499984740745262"/>
      <name val="Arial"/>
      <family val="2"/>
    </font>
    <font>
      <sz val="8"/>
      <color theme="2" tint="-0.499984740745262"/>
      <name val="Arial"/>
      <family val="2"/>
    </font>
    <font>
      <b/>
      <sz val="11"/>
      <color theme="1"/>
      <name val="Arial"/>
      <family val="2"/>
    </font>
    <font>
      <sz val="9"/>
      <color theme="1"/>
      <name val="Arial"/>
      <family val="2"/>
    </font>
    <font>
      <b/>
      <sz val="9"/>
      <color theme="0"/>
      <name val="Arial"/>
      <family val="2"/>
    </font>
    <font>
      <sz val="11"/>
      <color theme="1"/>
      <name val="Arial"/>
      <family val="2"/>
    </font>
    <font>
      <b/>
      <i/>
      <sz val="11"/>
      <color theme="1"/>
      <name val="Arial"/>
      <family val="2"/>
    </font>
    <font>
      <b/>
      <sz val="8"/>
      <color rgb="FFFF0000"/>
      <name val="Arial"/>
      <family val="2"/>
    </font>
    <font>
      <sz val="16"/>
      <color theme="1"/>
      <name val="Arial"/>
      <family val="2"/>
    </font>
    <font>
      <b/>
      <sz val="14"/>
      <color theme="1"/>
      <name val="Arial"/>
      <family val="2"/>
    </font>
    <font>
      <b/>
      <sz val="12"/>
      <color rgb="FF387398"/>
      <name val="Arial"/>
      <family val="2"/>
    </font>
    <font>
      <b/>
      <sz val="9"/>
      <color theme="1"/>
      <name val="Arial"/>
      <family val="2"/>
    </font>
    <font>
      <b/>
      <sz val="14"/>
      <color rgb="FF387398"/>
      <name val="Arial"/>
      <family val="2"/>
    </font>
    <font>
      <b/>
      <sz val="10"/>
      <name val="Arial"/>
      <family val="2"/>
    </font>
    <font>
      <b/>
      <sz val="22"/>
      <color theme="2" tint="-0.499984740745262"/>
      <name val="Arial"/>
      <family val="2"/>
    </font>
    <font>
      <sz val="9"/>
      <name val="Arial"/>
      <family val="2"/>
    </font>
    <font>
      <b/>
      <sz val="16"/>
      <color theme="2" tint="-0.499984740745262"/>
      <name val="Arial"/>
      <family val="2"/>
    </font>
    <font>
      <b/>
      <sz val="16"/>
      <color theme="0" tint="-0.499984740745262"/>
      <name val="Arial"/>
      <family val="2"/>
    </font>
    <font>
      <b/>
      <sz val="9"/>
      <color theme="0" tint="-0.499984740745262"/>
      <name val="Arial"/>
      <family val="2"/>
    </font>
    <font>
      <b/>
      <sz val="10"/>
      <color theme="0" tint="-0.499984740745262"/>
      <name val="Arial"/>
      <family val="2"/>
    </font>
    <font>
      <b/>
      <sz val="12"/>
      <color theme="1" tint="0.249977111117893"/>
      <name val="Arial"/>
      <family val="2"/>
    </font>
    <font>
      <b/>
      <sz val="26"/>
      <color rgb="FF387398"/>
      <name val="Arial"/>
      <family val="2"/>
    </font>
    <font>
      <b/>
      <sz val="20"/>
      <color theme="1"/>
      <name val="Arial"/>
      <family val="2"/>
    </font>
    <font>
      <sz val="18"/>
      <color theme="2" tint="-0.499984740745262"/>
      <name val="Arial"/>
      <family val="2"/>
    </font>
    <font>
      <b/>
      <sz val="18"/>
      <color theme="0"/>
      <name val="Arial"/>
      <family val="2"/>
    </font>
    <font>
      <b/>
      <sz val="11"/>
      <color theme="0"/>
      <name val="Arial"/>
      <family val="2"/>
    </font>
    <font>
      <b/>
      <sz val="8"/>
      <color theme="0"/>
      <name val="Arial"/>
      <family val="2"/>
    </font>
    <font>
      <i/>
      <sz val="11"/>
      <color theme="0" tint="-0.499984740745262"/>
      <name val="Arial"/>
      <family val="2"/>
    </font>
    <font>
      <b/>
      <u/>
      <sz val="11"/>
      <color theme="1"/>
      <name val="Arial"/>
      <family val="2"/>
    </font>
    <font>
      <b/>
      <sz val="18"/>
      <color theme="1" tint="0.14999847407452621"/>
      <name val="Arial"/>
      <family val="2"/>
    </font>
    <font>
      <b/>
      <sz val="18"/>
      <color theme="1" tint="0.249977111117893"/>
      <name val="Arial"/>
      <family val="2"/>
    </font>
    <font>
      <sz val="11"/>
      <name val="Arial"/>
      <family val="2"/>
    </font>
    <font>
      <b/>
      <sz val="11"/>
      <name val="Arial"/>
      <family val="2"/>
    </font>
    <font>
      <b/>
      <sz val="48"/>
      <color theme="1" tint="0.34998626667073579"/>
      <name val="Arial"/>
      <family val="2"/>
    </font>
    <font>
      <b/>
      <sz val="9"/>
      <name val="Arial"/>
      <family val="2"/>
    </font>
    <font>
      <b/>
      <sz val="16"/>
      <color theme="1"/>
      <name val="Arial"/>
      <family val="2"/>
    </font>
    <font>
      <b/>
      <sz val="10"/>
      <color rgb="FFFF0000"/>
      <name val="Arial"/>
      <family val="2"/>
    </font>
    <font>
      <b/>
      <sz val="10"/>
      <color theme="0"/>
      <name val="Calibri"/>
      <family val="2"/>
      <scheme val="minor"/>
    </font>
    <font>
      <sz val="10"/>
      <color theme="1"/>
      <name val="Calibri"/>
      <family val="2"/>
      <scheme val="minor"/>
    </font>
    <font>
      <i/>
      <sz val="10"/>
      <color theme="1" tint="0.34998626667073579"/>
      <name val="Arial"/>
      <family val="2"/>
    </font>
    <font>
      <b/>
      <sz val="10"/>
      <color theme="1" tint="0.34998626667073579"/>
      <name val="Arial"/>
      <family val="2"/>
    </font>
    <font>
      <sz val="11"/>
      <color theme="1"/>
      <name val="Calibri"/>
      <family val="2"/>
      <scheme val="minor"/>
    </font>
    <font>
      <b/>
      <sz val="18"/>
      <color theme="2" tint="-0.499984740745262"/>
      <name val="Arial"/>
      <family val="2"/>
    </font>
    <font>
      <sz val="11"/>
      <color rgb="FFFF0000"/>
      <name val="Arial"/>
      <family val="2"/>
    </font>
    <font>
      <b/>
      <sz val="12"/>
      <name val="Arial"/>
      <family val="2"/>
    </font>
    <font>
      <sz val="9"/>
      <color theme="1"/>
      <name val="Arial"/>
      <family val="2"/>
      <charset val="204"/>
    </font>
    <font>
      <b/>
      <sz val="18"/>
      <color theme="1"/>
      <name val="Arial"/>
      <family val="2"/>
    </font>
    <font>
      <b/>
      <sz val="10"/>
      <color theme="1"/>
      <name val="Arial"/>
      <family val="2"/>
      <charset val="204"/>
    </font>
    <font>
      <b/>
      <sz val="10"/>
      <name val="Arial"/>
      <family val="2"/>
      <charset val="204"/>
    </font>
    <font>
      <b/>
      <sz val="11"/>
      <color rgb="FFFF0000"/>
      <name val="Arial"/>
      <family val="2"/>
      <charset val="204"/>
    </font>
    <font>
      <b/>
      <u/>
      <sz val="10"/>
      <color theme="1"/>
      <name val="Arial"/>
      <family val="2"/>
    </font>
    <font>
      <b/>
      <sz val="18"/>
      <name val="Arial"/>
      <family val="2"/>
    </font>
    <font>
      <b/>
      <sz val="16"/>
      <name val="Arial"/>
      <family val="2"/>
    </font>
    <font>
      <b/>
      <sz val="48"/>
      <name val="Arial"/>
      <family val="2"/>
    </font>
    <font>
      <sz val="10"/>
      <name val="Arial"/>
      <family val="2"/>
      <charset val="204"/>
    </font>
    <font>
      <sz val="9"/>
      <color rgb="FF000000"/>
      <name val="Arial"/>
      <family val="2"/>
      <charset val="204"/>
    </font>
    <font>
      <i/>
      <sz val="10"/>
      <color theme="1"/>
      <name val="Arial"/>
      <family val="2"/>
      <charset val="204"/>
    </font>
    <font>
      <b/>
      <i/>
      <sz val="16"/>
      <color theme="0" tint="-0.499984740745262"/>
      <name val="Arial"/>
      <family val="2"/>
      <charset val="204"/>
    </font>
    <font>
      <b/>
      <i/>
      <sz val="16"/>
      <color theme="0"/>
      <name val="Arial"/>
      <family val="2"/>
      <charset val="204"/>
    </font>
    <font>
      <b/>
      <sz val="11"/>
      <name val="Arial"/>
      <family val="2"/>
      <charset val="204"/>
    </font>
    <font>
      <sz val="11"/>
      <name val="Arial"/>
      <family val="2"/>
      <charset val="204"/>
    </font>
    <font>
      <sz val="16"/>
      <name val="Arial"/>
      <family val="2"/>
      <charset val="204"/>
    </font>
    <font>
      <b/>
      <sz val="16"/>
      <color theme="1"/>
      <name val="Arial"/>
      <family val="2"/>
      <charset val="204"/>
    </font>
    <font>
      <i/>
      <sz val="10"/>
      <name val="Arial"/>
      <family val="2"/>
    </font>
    <font>
      <sz val="10"/>
      <color theme="1"/>
      <name val="Arial"/>
      <family val="2"/>
      <charset val="204"/>
    </font>
    <font>
      <u/>
      <sz val="11"/>
      <color theme="10"/>
      <name val="Calibri"/>
      <family val="2"/>
      <scheme val="minor"/>
    </font>
    <font>
      <sz val="10"/>
      <color rgb="FF000000"/>
      <name val="Arial"/>
      <family val="2"/>
      <charset val="204"/>
    </font>
    <font>
      <i/>
      <sz val="11"/>
      <color rgb="FF000000"/>
      <name val="Times New Roman"/>
      <family val="1"/>
      <charset val="204"/>
    </font>
    <font>
      <i/>
      <sz val="12"/>
      <color rgb="FF000000"/>
      <name val="Times New Roman"/>
      <family val="1"/>
      <charset val="204"/>
    </font>
    <font>
      <sz val="14"/>
      <color rgb="FF000000"/>
      <name val="Times New Roman"/>
      <family val="1"/>
      <charset val="204"/>
    </font>
    <font>
      <sz val="11"/>
      <name val="Calibri"/>
      <family val="2"/>
      <scheme val="minor"/>
    </font>
    <font>
      <b/>
      <sz val="18"/>
      <color theme="2" tint="-0.499984740745262"/>
      <name val="Arial"/>
      <family val="2"/>
      <charset val="204"/>
    </font>
    <font>
      <b/>
      <sz val="16"/>
      <color theme="2" tint="-0.499984740745262"/>
      <name val="Arial"/>
      <family val="2"/>
      <charset val="204"/>
    </font>
    <font>
      <sz val="14"/>
      <name val="Calibri"/>
      <family val="2"/>
      <scheme val="minor"/>
    </font>
    <font>
      <sz val="14"/>
      <name val="Arial"/>
      <family val="2"/>
    </font>
    <font>
      <b/>
      <sz val="22"/>
      <name val="Arial"/>
      <family val="2"/>
      <charset val="204"/>
    </font>
    <font>
      <b/>
      <sz val="22"/>
      <name val="Arial"/>
      <family val="2"/>
    </font>
    <font>
      <b/>
      <sz val="12"/>
      <color rgb="FF387398"/>
      <name val="Arial"/>
      <family val="2"/>
      <charset val="204"/>
    </font>
    <font>
      <b/>
      <sz val="11"/>
      <color theme="0"/>
      <name val="Arial"/>
      <family val="2"/>
      <charset val="204"/>
    </font>
    <font>
      <sz val="12"/>
      <name val="Arial"/>
      <family val="2"/>
    </font>
    <font>
      <b/>
      <sz val="12"/>
      <color theme="1"/>
      <name val="Arial"/>
      <family val="2"/>
      <charset val="204"/>
    </font>
    <font>
      <b/>
      <sz val="20"/>
      <color theme="1"/>
      <name val="Arial"/>
      <family val="2"/>
      <charset val="204"/>
    </font>
    <font>
      <sz val="12"/>
      <color theme="1"/>
      <name val="Arial"/>
      <family val="2"/>
      <charset val="204"/>
    </font>
    <font>
      <b/>
      <sz val="12"/>
      <color theme="0"/>
      <name val="Arial"/>
      <family val="2"/>
    </font>
    <font>
      <b/>
      <sz val="12"/>
      <color theme="0"/>
      <name val="Arial"/>
      <family val="2"/>
      <charset val="204"/>
    </font>
    <font>
      <sz val="20"/>
      <color theme="1"/>
      <name val="Arial"/>
      <family val="2"/>
    </font>
    <font>
      <sz val="12"/>
      <color theme="1"/>
      <name val="Arial"/>
    </font>
    <font>
      <sz val="12"/>
      <color rgb="FFFF0000"/>
      <name val="Arial"/>
      <family val="2"/>
    </font>
    <font>
      <b/>
      <sz val="20"/>
      <color theme="1"/>
      <name val="Arial"/>
    </font>
    <font>
      <sz val="10"/>
      <color theme="1"/>
      <name val="Arial"/>
    </font>
    <font>
      <b/>
      <sz val="12"/>
      <color theme="1"/>
      <name val="Arial"/>
    </font>
    <font>
      <sz val="12"/>
      <color rgb="FF00B0F0"/>
      <name val="Arial"/>
      <family val="2"/>
    </font>
    <font>
      <sz val="12"/>
      <name val="Arial"/>
      <family val="2"/>
      <charset val="204"/>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387398"/>
        <bgColor indexed="64"/>
      </patternFill>
    </fill>
    <fill>
      <patternFill patternType="solid">
        <fgColor theme="0" tint="-0.14999847407452621"/>
        <bgColor indexed="64"/>
      </patternFill>
    </fill>
    <fill>
      <patternFill patternType="solid">
        <fgColor theme="0" tint="-0.499984740745262"/>
        <bgColor theme="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79998168889431442"/>
        <bgColor indexed="64"/>
      </patternFill>
    </fill>
  </fills>
  <borders count="78">
    <border>
      <left/>
      <right/>
      <top/>
      <bottom/>
      <diagonal/>
    </border>
    <border>
      <left/>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387398"/>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rgb="FF00000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indexed="64"/>
      </top>
      <bottom/>
      <diagonal/>
    </border>
    <border>
      <left style="medium">
        <color theme="0"/>
      </left>
      <right style="medium">
        <color theme="0"/>
      </right>
      <top/>
      <bottom/>
      <diagonal/>
    </border>
    <border>
      <left/>
      <right style="medium">
        <color theme="0"/>
      </right>
      <top/>
      <bottom/>
      <diagonal/>
    </border>
    <border>
      <left/>
      <right style="thin">
        <color indexed="64"/>
      </right>
      <top style="thin">
        <color rgb="FF000000"/>
      </top>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top/>
      <bottom style="thin">
        <color theme="0" tint="-0.499984740745262"/>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rgb="FF000000"/>
      </right>
      <top/>
      <bottom style="thin">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theme="0" tint="-0.499984740745262"/>
      </right>
      <top/>
      <bottom/>
      <diagonal/>
    </border>
  </borders>
  <cellStyleXfs count="3">
    <xf numFmtId="0" fontId="0" fillId="0" borderId="0"/>
    <xf numFmtId="9" fontId="54" fillId="0" borderId="0" applyFont="0" applyFill="0" applyBorder="0" applyAlignment="0" applyProtection="0"/>
    <xf numFmtId="0" fontId="78" fillId="0" borderId="0" applyNumberFormat="0" applyFill="0" applyBorder="0" applyAlignment="0" applyProtection="0"/>
  </cellStyleXfs>
  <cellXfs count="1000">
    <xf numFmtId="0" fontId="0" fillId="0" borderId="0" xfId="0"/>
    <xf numFmtId="0" fontId="1" fillId="0" borderId="0" xfId="0" applyFont="1"/>
    <xf numFmtId="0" fontId="1" fillId="0" borderId="0" xfId="0" applyFont="1" applyFill="1"/>
    <xf numFmtId="0" fontId="1" fillId="0" borderId="0" xfId="0" applyFont="1" applyProtection="1">
      <protection locked="0"/>
    </xf>
    <xf numFmtId="0" fontId="4" fillId="2" borderId="6" xfId="0" applyFont="1" applyFill="1" applyBorder="1" applyAlignment="1" applyProtection="1">
      <alignment vertical="center" wrapText="1"/>
      <protection locked="0"/>
    </xf>
    <xf numFmtId="0" fontId="1" fillId="0" borderId="9" xfId="0" applyFont="1" applyFill="1" applyBorder="1" applyAlignment="1">
      <alignment vertical="top" wrapText="1"/>
    </xf>
    <xf numFmtId="0" fontId="1" fillId="0" borderId="2" xfId="0" applyFont="1" applyBorder="1" applyAlignment="1" applyProtection="1">
      <alignment horizontal="left" vertical="top" wrapText="1"/>
      <protection locked="0"/>
    </xf>
    <xf numFmtId="0" fontId="1" fillId="0" borderId="7" xfId="0" applyFont="1" applyFill="1" applyBorder="1" applyAlignment="1">
      <alignment vertical="top" wrapText="1"/>
    </xf>
    <xf numFmtId="0" fontId="8" fillId="0" borderId="7" xfId="0" applyFont="1" applyFill="1" applyBorder="1" applyAlignment="1">
      <alignment vertical="top" wrapText="1"/>
    </xf>
    <xf numFmtId="0" fontId="1" fillId="0" borderId="2" xfId="0" applyFont="1" applyBorder="1" applyAlignment="1" applyProtection="1">
      <alignment horizontal="center" vertical="top" wrapText="1"/>
      <protection locked="0"/>
    </xf>
    <xf numFmtId="0" fontId="2" fillId="0" borderId="24" xfId="0" applyFont="1" applyBorder="1"/>
    <xf numFmtId="0" fontId="2" fillId="0" borderId="7" xfId="0" applyFont="1" applyBorder="1"/>
    <xf numFmtId="0" fontId="2" fillId="0" borderId="25" xfId="0" applyFont="1" applyBorder="1"/>
    <xf numFmtId="0" fontId="10" fillId="0" borderId="0" xfId="0" applyFont="1"/>
    <xf numFmtId="0" fontId="10" fillId="0" borderId="22" xfId="0" applyFont="1" applyBorder="1" applyAlignment="1">
      <alignment horizontal="left" vertical="top" wrapText="1"/>
    </xf>
    <xf numFmtId="0" fontId="10" fillId="0" borderId="9" xfId="0" applyFont="1" applyBorder="1" applyAlignment="1">
      <alignment horizontal="left" vertical="top" wrapText="1"/>
    </xf>
    <xf numFmtId="0" fontId="10" fillId="0" borderId="23" xfId="0" applyFont="1" applyBorder="1" applyAlignment="1">
      <alignment horizontal="left" vertical="top" wrapText="1"/>
    </xf>
    <xf numFmtId="0" fontId="10" fillId="0" borderId="9" xfId="0" applyFont="1" applyBorder="1" applyAlignment="1">
      <alignment vertical="top" wrapText="1"/>
    </xf>
    <xf numFmtId="0" fontId="12" fillId="0" borderId="24" xfId="0" applyFont="1" applyBorder="1"/>
    <xf numFmtId="0" fontId="12" fillId="0" borderId="7" xfId="0" applyFont="1" applyBorder="1"/>
    <xf numFmtId="0" fontId="12" fillId="0" borderId="25" xfId="0" applyFont="1" applyBorder="1"/>
    <xf numFmtId="0" fontId="13" fillId="0" borderId="7" xfId="0" applyFont="1" applyBorder="1" applyProtection="1">
      <protection hidden="1"/>
    </xf>
    <xf numFmtId="0" fontId="10" fillId="0" borderId="7" xfId="0" applyFont="1" applyBorder="1" applyProtection="1">
      <protection hidden="1"/>
    </xf>
    <xf numFmtId="0" fontId="2" fillId="0" borderId="24" xfId="0" applyFont="1" applyBorder="1" applyAlignment="1">
      <alignment horizontal="center"/>
    </xf>
    <xf numFmtId="0" fontId="2" fillId="0" borderId="7" xfId="0" applyFont="1" applyBorder="1" applyAlignment="1">
      <alignment horizontal="center"/>
    </xf>
    <xf numFmtId="0" fontId="2" fillId="0" borderId="25"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4" xfId="0" applyFont="1" applyBorder="1" applyAlignment="1" applyProtection="1">
      <alignment horizontal="left" vertical="top" wrapText="1"/>
      <protection locked="0"/>
    </xf>
    <xf numFmtId="0" fontId="6" fillId="0" borderId="0" xfId="0" applyFont="1"/>
    <xf numFmtId="0" fontId="1" fillId="3" borderId="0" xfId="0" applyFont="1" applyFill="1"/>
    <xf numFmtId="0" fontId="10" fillId="3" borderId="0" xfId="0" applyFont="1" applyFill="1"/>
    <xf numFmtId="0" fontId="1" fillId="3" borderId="0" xfId="0" applyFont="1" applyFill="1" applyAlignment="1">
      <alignment horizontal="center"/>
    </xf>
    <xf numFmtId="0" fontId="1" fillId="5" borderId="0" xfId="0" applyFont="1" applyFill="1"/>
    <xf numFmtId="0" fontId="1" fillId="5" borderId="0" xfId="0" applyFont="1" applyFill="1" applyAlignment="1">
      <alignment horizontal="left"/>
    </xf>
    <xf numFmtId="0" fontId="6" fillId="5" borderId="0" xfId="0" applyFont="1" applyFill="1"/>
    <xf numFmtId="0" fontId="1" fillId="5" borderId="0" xfId="0" applyFont="1" applyFill="1" applyProtection="1">
      <protection locked="0"/>
    </xf>
    <xf numFmtId="0" fontId="18" fillId="5" borderId="0" xfId="0" applyFont="1" applyFill="1" applyAlignment="1">
      <alignment horizontal="center" vertical="center"/>
    </xf>
    <xf numFmtId="0" fontId="18" fillId="0" borderId="0" xfId="0" applyFont="1" applyAlignment="1">
      <alignment horizontal="center" vertical="center"/>
    </xf>
    <xf numFmtId="0" fontId="1" fillId="5" borderId="16" xfId="0" applyFont="1" applyFill="1" applyBorder="1" applyAlignment="1">
      <alignment horizontal="left" vertical="top" wrapText="1"/>
    </xf>
    <xf numFmtId="0" fontId="5" fillId="5" borderId="0" xfId="0" applyFont="1" applyFill="1" applyBorder="1" applyAlignment="1">
      <alignment horizontal="center" vertical="center" wrapText="1"/>
    </xf>
    <xf numFmtId="0" fontId="1" fillId="5" borderId="0" xfId="0" applyFont="1" applyFill="1" applyBorder="1" applyAlignment="1">
      <alignment vertical="top" wrapText="1"/>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center" vertical="top" wrapText="1"/>
      <protection locked="0"/>
    </xf>
    <xf numFmtId="0" fontId="1" fillId="5" borderId="0" xfId="0" applyFont="1" applyFill="1" applyBorder="1" applyAlignment="1" applyProtection="1">
      <alignment horizontal="center" vertical="top" wrapText="1"/>
      <protection locked="0"/>
    </xf>
    <xf numFmtId="0" fontId="1" fillId="5" borderId="15" xfId="0" applyFont="1" applyFill="1" applyBorder="1" applyAlignment="1" applyProtection="1">
      <alignment horizontal="left" vertical="top" wrapText="1"/>
      <protection locked="0"/>
    </xf>
    <xf numFmtId="0" fontId="1" fillId="5" borderId="14" xfId="0" applyFont="1" applyFill="1" applyBorder="1" applyAlignment="1">
      <alignment horizontal="left" vertical="top" wrapText="1"/>
    </xf>
    <xf numFmtId="0" fontId="1" fillId="5" borderId="15" xfId="0" applyFont="1" applyFill="1" applyBorder="1" applyAlignment="1">
      <alignment vertical="top" wrapText="1"/>
    </xf>
    <xf numFmtId="0" fontId="1" fillId="5" borderId="5" xfId="0" applyFont="1" applyFill="1" applyBorder="1" applyAlignment="1">
      <alignment horizontal="left" vertical="top" wrapText="1"/>
    </xf>
    <xf numFmtId="0" fontId="1" fillId="5" borderId="6" xfId="0" applyFont="1" applyFill="1" applyBorder="1" applyAlignment="1">
      <alignment vertical="top" wrapText="1"/>
    </xf>
    <xf numFmtId="0" fontId="1" fillId="0" borderId="5"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0" fontId="1" fillId="5" borderId="6" xfId="0" applyFont="1" applyFill="1" applyBorder="1" applyAlignment="1" applyProtection="1">
      <alignment horizontal="center" vertical="top" wrapText="1"/>
      <protection locked="0"/>
    </xf>
    <xf numFmtId="0" fontId="1" fillId="0" borderId="0" xfId="0" applyFont="1" applyAlignment="1" applyProtection="1">
      <alignment horizontal="center"/>
      <protection locked="0"/>
    </xf>
    <xf numFmtId="0" fontId="1" fillId="0" borderId="7" xfId="0" applyFont="1" applyBorder="1" applyAlignment="1" applyProtection="1">
      <alignment horizontal="left" vertical="top" wrapText="1"/>
      <protection locked="0"/>
    </xf>
    <xf numFmtId="0" fontId="1" fillId="0" borderId="30" xfId="0" applyFont="1" applyFill="1" applyBorder="1" applyAlignment="1">
      <alignment vertical="top" wrapText="1"/>
    </xf>
    <xf numFmtId="0" fontId="1" fillId="0" borderId="13" xfId="0" applyFont="1" applyFill="1" applyBorder="1" applyAlignment="1">
      <alignment vertical="top" wrapText="1"/>
    </xf>
    <xf numFmtId="0" fontId="1" fillId="0" borderId="3" xfId="0" applyFont="1" applyFill="1" applyBorder="1" applyAlignment="1">
      <alignment vertical="top" wrapText="1"/>
    </xf>
    <xf numFmtId="0" fontId="23" fillId="0" borderId="0" xfId="0" applyFont="1" applyFill="1" applyBorder="1" applyAlignment="1">
      <alignment horizontal="centerContinuous"/>
    </xf>
    <xf numFmtId="0" fontId="4" fillId="2" borderId="15" xfId="0" applyFont="1" applyFill="1" applyBorder="1" applyAlignment="1" applyProtection="1">
      <alignment vertical="center" wrapText="1"/>
      <protection locked="0"/>
    </xf>
    <xf numFmtId="0" fontId="1" fillId="5" borderId="0" xfId="0" applyFont="1" applyFill="1" applyBorder="1" applyAlignment="1" applyProtection="1">
      <alignment horizontal="left" vertical="top" wrapText="1"/>
      <protection locked="0"/>
    </xf>
    <xf numFmtId="0" fontId="18" fillId="0" borderId="0" xfId="0" applyFont="1" applyFill="1" applyAlignment="1">
      <alignment horizontal="center" vertical="center"/>
    </xf>
    <xf numFmtId="0" fontId="23" fillId="0" borderId="0" xfId="0" applyFont="1" applyFill="1" applyBorder="1" applyAlignment="1">
      <alignment horizontal="center"/>
    </xf>
    <xf numFmtId="0" fontId="5"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vertical="top"/>
    </xf>
    <xf numFmtId="0" fontId="22" fillId="0" borderId="0" xfId="0" applyFont="1" applyBorder="1" applyAlignment="1">
      <alignment horizontal="center" vertical="top"/>
    </xf>
    <xf numFmtId="0" fontId="22" fillId="0" borderId="0" xfId="0" applyFont="1" applyBorder="1" applyAlignment="1">
      <alignment horizontal="centerContinuous" vertical="top"/>
    </xf>
    <xf numFmtId="0" fontId="1" fillId="0" borderId="0" xfId="0" applyFont="1" applyBorder="1" applyAlignment="1">
      <alignment horizontal="centerContinuous" vertical="top"/>
    </xf>
    <xf numFmtId="0" fontId="24" fillId="0" borderId="0" xfId="0" applyFont="1" applyBorder="1" applyAlignment="1">
      <alignment horizontal="center" vertical="top" wrapText="1"/>
    </xf>
    <xf numFmtId="0" fontId="16" fillId="0" borderId="0" xfId="0" applyFont="1" applyBorder="1" applyAlignment="1">
      <alignment horizontal="center" vertical="top" wrapText="1"/>
    </xf>
    <xf numFmtId="0" fontId="1" fillId="0" borderId="0" xfId="0" quotePrefix="1" applyFont="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8" fillId="0" borderId="0" xfId="0" applyFont="1"/>
    <xf numFmtId="0" fontId="18" fillId="0" borderId="0" xfId="0" applyFont="1" applyBorder="1"/>
    <xf numFmtId="0" fontId="12" fillId="0" borderId="0" xfId="0" applyFont="1" applyFill="1" applyBorder="1" applyAlignment="1">
      <alignment horizontal="center"/>
    </xf>
    <xf numFmtId="0" fontId="27" fillId="0" borderId="0" xfId="0" applyFont="1" applyAlignment="1">
      <alignment vertical="center"/>
    </xf>
    <xf numFmtId="0" fontId="10" fillId="0" borderId="0" xfId="0" applyFont="1" applyFill="1" applyAlignment="1">
      <alignment vertical="top"/>
    </xf>
    <xf numFmtId="0" fontId="10" fillId="0" borderId="0" xfId="0" applyFont="1" applyFill="1"/>
    <xf numFmtId="0" fontId="18" fillId="0" borderId="0" xfId="0" applyFont="1" applyFill="1"/>
    <xf numFmtId="0" fontId="12" fillId="0" borderId="0" xfId="0" applyFont="1" applyFill="1" applyBorder="1" applyAlignment="1">
      <alignment horizontal="center" vertical="center"/>
    </xf>
    <xf numFmtId="0" fontId="12" fillId="0" borderId="0" xfId="0" applyFont="1" applyFill="1" applyBorder="1" applyAlignment="1">
      <alignment horizontal="center" vertical="top"/>
    </xf>
    <xf numFmtId="0" fontId="28" fillId="0" borderId="7" xfId="0" applyFont="1" applyBorder="1"/>
    <xf numFmtId="0" fontId="28" fillId="0" borderId="7" xfId="0" applyFont="1" applyBorder="1" applyAlignment="1"/>
    <xf numFmtId="0" fontId="10" fillId="0" borderId="0" xfId="0" applyFont="1" applyFill="1" applyBorder="1" applyAlignment="1">
      <alignment horizontal="left" vertical="top"/>
    </xf>
    <xf numFmtId="0" fontId="10" fillId="0" borderId="0" xfId="0" applyFont="1" applyFill="1" applyBorder="1" applyAlignment="1">
      <alignment vertical="top"/>
    </xf>
    <xf numFmtId="0" fontId="12" fillId="7" borderId="36" xfId="0" applyFont="1" applyFill="1" applyBorder="1" applyAlignment="1">
      <alignment horizontal="center" vertical="top"/>
    </xf>
    <xf numFmtId="0" fontId="10" fillId="0" borderId="31" xfId="0" applyFont="1" applyFill="1" applyBorder="1" applyAlignment="1">
      <alignment horizontal="left" vertical="top"/>
    </xf>
    <xf numFmtId="0" fontId="10" fillId="0" borderId="31" xfId="0" applyFont="1" applyFill="1" applyBorder="1" applyAlignment="1">
      <alignment vertical="top"/>
    </xf>
    <xf numFmtId="0" fontId="18" fillId="0" borderId="35" xfId="0" applyFont="1" applyBorder="1"/>
    <xf numFmtId="0" fontId="18" fillId="0" borderId="36" xfId="0" applyFont="1" applyBorder="1"/>
    <xf numFmtId="0" fontId="18" fillId="8" borderId="35" xfId="0" applyFont="1" applyFill="1" applyBorder="1"/>
    <xf numFmtId="0" fontId="18" fillId="0" borderId="37" xfId="0" applyFont="1" applyBorder="1"/>
    <xf numFmtId="0" fontId="18" fillId="0" borderId="31" xfId="0" applyFont="1" applyBorder="1"/>
    <xf numFmtId="0" fontId="18" fillId="0" borderId="38" xfId="0" applyFont="1" applyBorder="1"/>
    <xf numFmtId="0" fontId="18" fillId="0" borderId="0" xfId="0" applyFont="1" applyBorder="1" applyAlignment="1"/>
    <xf numFmtId="0" fontId="16" fillId="0" borderId="0" xfId="0" applyFont="1" applyBorder="1" applyAlignment="1"/>
    <xf numFmtId="0" fontId="25" fillId="0" borderId="0" xfId="0" applyFont="1" applyBorder="1" applyAlignment="1">
      <alignment horizontal="center" vertical="top"/>
    </xf>
    <xf numFmtId="0" fontId="18" fillId="0" borderId="35" xfId="0" applyFont="1" applyFill="1" applyBorder="1"/>
    <xf numFmtId="0" fontId="18" fillId="0" borderId="0" xfId="0" applyFont="1" applyFill="1" applyBorder="1"/>
    <xf numFmtId="0" fontId="18" fillId="0" borderId="36" xfId="0" applyFont="1" applyFill="1" applyBorder="1"/>
    <xf numFmtId="0" fontId="10" fillId="0" borderId="35" xfId="0" applyFont="1" applyBorder="1" applyAlignment="1">
      <alignment horizontal="right"/>
    </xf>
    <xf numFmtId="0" fontId="10" fillId="0" borderId="0" xfId="0" applyFont="1" applyBorder="1" applyAlignment="1">
      <alignment horizontal="right"/>
    </xf>
    <xf numFmtId="0" fontId="16" fillId="0" borderId="35" xfId="0" applyFont="1" applyBorder="1" applyAlignment="1">
      <alignment horizontal="right"/>
    </xf>
    <xf numFmtId="0" fontId="16" fillId="0" borderId="0" xfId="0" applyFont="1" applyBorder="1" applyAlignment="1">
      <alignment horizontal="right"/>
    </xf>
    <xf numFmtId="0" fontId="10" fillId="0" borderId="35" xfId="0" applyFont="1" applyFill="1" applyBorder="1" applyAlignment="1">
      <alignment horizontal="left" vertical="top"/>
    </xf>
    <xf numFmtId="0" fontId="10" fillId="0" borderId="37" xfId="0" applyFont="1" applyFill="1" applyBorder="1" applyAlignment="1">
      <alignment horizontal="left" vertical="top"/>
    </xf>
    <xf numFmtId="0" fontId="18" fillId="0" borderId="33" xfId="0" applyFont="1" applyBorder="1"/>
    <xf numFmtId="0" fontId="29" fillId="0" borderId="0" xfId="0" applyFont="1" applyAlignment="1">
      <alignment horizontal="left" vertical="center"/>
    </xf>
    <xf numFmtId="0" fontId="10" fillId="0" borderId="0" xfId="0" applyFont="1" applyBorder="1"/>
    <xf numFmtId="0" fontId="22" fillId="0" borderId="0" xfId="0" applyFont="1" applyBorder="1" applyAlignment="1">
      <alignment horizontal="centerContinuous" vertical="top" wrapText="1"/>
    </xf>
    <xf numFmtId="0" fontId="23" fillId="0" borderId="0" xfId="0" applyFont="1" applyFill="1" applyBorder="1" applyAlignment="1">
      <alignment horizontal="centerContinuous" wrapText="1"/>
    </xf>
    <xf numFmtId="0" fontId="1"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4" fillId="0" borderId="0" xfId="0" applyFont="1" applyFill="1" applyBorder="1" applyAlignment="1" applyProtection="1">
      <protection locked="0"/>
    </xf>
    <xf numFmtId="0" fontId="1" fillId="0" borderId="0" xfId="0" applyFont="1" applyFill="1" applyAlignment="1">
      <alignment horizontal="center"/>
    </xf>
    <xf numFmtId="0" fontId="1" fillId="0" borderId="0" xfId="0" applyFont="1" applyFill="1" applyProtection="1">
      <protection locked="0"/>
    </xf>
    <xf numFmtId="0" fontId="30" fillId="0" borderId="0" xfId="0" applyFont="1" applyFill="1" applyBorder="1" applyAlignment="1">
      <alignment horizontal="center"/>
    </xf>
    <xf numFmtId="0" fontId="32" fillId="0" borderId="0" xfId="0" applyFont="1" applyFill="1" applyBorder="1" applyAlignment="1" applyProtection="1">
      <alignment horizontal="center"/>
      <protection locked="0"/>
    </xf>
    <xf numFmtId="0" fontId="32" fillId="0" borderId="0" xfId="0" applyFont="1" applyFill="1" applyBorder="1" applyAlignment="1" applyProtection="1">
      <protection locked="0"/>
    </xf>
    <xf numFmtId="0" fontId="1" fillId="0" borderId="39" xfId="0" applyFont="1" applyBorder="1" applyAlignment="1">
      <alignment vertical="top"/>
    </xf>
    <xf numFmtId="0" fontId="1" fillId="0" borderId="39" xfId="0" quotePrefix="1" applyFont="1" applyBorder="1" applyAlignment="1">
      <alignment vertical="top"/>
    </xf>
    <xf numFmtId="0" fontId="8" fillId="0" borderId="39" xfId="0" applyFont="1" applyBorder="1" applyAlignment="1">
      <alignment vertical="top" wrapText="1"/>
    </xf>
    <xf numFmtId="0" fontId="2" fillId="0" borderId="0" xfId="0" applyFont="1" applyFill="1" applyBorder="1" applyAlignment="1">
      <alignment vertical="center"/>
    </xf>
    <xf numFmtId="0" fontId="2" fillId="0" borderId="0" xfId="0" applyFont="1" applyBorder="1" applyAlignment="1">
      <alignment vertical="center"/>
    </xf>
    <xf numFmtId="0" fontId="8" fillId="0" borderId="39" xfId="0" quotePrefix="1" applyFont="1" applyBorder="1" applyAlignment="1">
      <alignment vertical="top" wrapText="1"/>
    </xf>
    <xf numFmtId="0" fontId="8" fillId="0" borderId="0" xfId="0" quotePrefix="1" applyFont="1" applyBorder="1" applyAlignment="1">
      <alignment vertical="top" wrapText="1"/>
    </xf>
    <xf numFmtId="0" fontId="33" fillId="0" borderId="0" xfId="0" applyFont="1" applyFill="1" applyBorder="1" applyAlignment="1">
      <alignment horizontal="centerContinuous"/>
    </xf>
    <xf numFmtId="0" fontId="18" fillId="3" borderId="0" xfId="0" applyFont="1" applyFill="1" applyBorder="1"/>
    <xf numFmtId="0" fontId="36" fillId="0" borderId="0" xfId="0" applyFont="1" applyBorder="1" applyAlignment="1">
      <alignment vertical="top" wrapText="1"/>
    </xf>
    <xf numFmtId="0" fontId="36" fillId="0" borderId="0" xfId="0" applyFont="1" applyBorder="1" applyAlignment="1">
      <alignment vertical="top"/>
    </xf>
    <xf numFmtId="0" fontId="26" fillId="4" borderId="42"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39" xfId="0" applyFont="1" applyFill="1" applyBorder="1" applyAlignment="1">
      <alignment horizontal="centerContinuous" vertical="center" wrapText="1"/>
    </xf>
    <xf numFmtId="0" fontId="35" fillId="0" borderId="39" xfId="0" applyFont="1" applyBorder="1" applyAlignment="1">
      <alignment horizontal="center" vertical="center"/>
    </xf>
    <xf numFmtId="0" fontId="39" fillId="2" borderId="34" xfId="0" applyFont="1" applyFill="1" applyBorder="1" applyAlignment="1">
      <alignment horizontal="center" vertical="center"/>
    </xf>
    <xf numFmtId="0" fontId="10" fillId="2" borderId="34" xfId="0" applyFont="1" applyFill="1" applyBorder="1"/>
    <xf numFmtId="0" fontId="4" fillId="2" borderId="0" xfId="0" applyFont="1" applyFill="1" applyBorder="1" applyAlignment="1" applyProtection="1">
      <alignment vertical="center" wrapText="1"/>
      <protection locked="0"/>
    </xf>
    <xf numFmtId="0" fontId="1" fillId="0" borderId="0" xfId="0" applyFont="1" applyBorder="1"/>
    <xf numFmtId="0" fontId="1" fillId="9" borderId="0" xfId="0" applyFont="1" applyFill="1"/>
    <xf numFmtId="0" fontId="1" fillId="9" borderId="0" xfId="0" applyFont="1" applyFill="1" applyBorder="1"/>
    <xf numFmtId="0" fontId="1" fillId="9" borderId="0" xfId="0" applyFont="1" applyFill="1" applyAlignment="1">
      <alignment wrapText="1"/>
    </xf>
    <xf numFmtId="0" fontId="18" fillId="6" borderId="0" xfId="0" applyFont="1" applyFill="1" applyBorder="1"/>
    <xf numFmtId="0" fontId="18" fillId="6" borderId="0" xfId="0" applyFont="1" applyFill="1" applyBorder="1" applyAlignment="1">
      <alignment horizontal="right" wrapText="1"/>
    </xf>
    <xf numFmtId="0" fontId="15" fillId="0" borderId="0" xfId="0" applyFont="1" applyFill="1" applyBorder="1" applyAlignment="1">
      <alignment horizontal="right" vertical="top" wrapText="1"/>
    </xf>
    <xf numFmtId="0" fontId="18" fillId="0" borderId="0" xfId="0" applyFont="1" applyFill="1" applyBorder="1" applyAlignment="1">
      <alignment vertical="top"/>
    </xf>
    <xf numFmtId="0" fontId="15" fillId="0" borderId="0" xfId="0" applyFont="1" applyFill="1" applyBorder="1" applyAlignment="1">
      <alignment horizontal="right" vertical="center" wrapText="1"/>
    </xf>
    <xf numFmtId="0" fontId="18" fillId="0" borderId="0" xfId="0" applyFont="1" applyFill="1" applyBorder="1" applyAlignment="1">
      <alignment horizontal="right" vertical="top" wrapText="1"/>
    </xf>
    <xf numFmtId="0" fontId="40" fillId="0" borderId="0" xfId="0" applyFont="1" applyFill="1" applyBorder="1" applyAlignment="1">
      <alignment horizontal="center" wrapText="1"/>
    </xf>
    <xf numFmtId="0" fontId="18" fillId="0" borderId="0" xfId="0"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vertical="center" wrapText="1"/>
    </xf>
    <xf numFmtId="0" fontId="41" fillId="0" borderId="0" xfId="0" applyFont="1" applyFill="1" applyBorder="1" applyAlignment="1">
      <alignment horizontal="center" wrapText="1"/>
    </xf>
    <xf numFmtId="0" fontId="18" fillId="0" borderId="0" xfId="0" applyFont="1" applyFill="1" applyBorder="1" applyAlignment="1">
      <alignment horizontal="right" wrapText="1"/>
    </xf>
    <xf numFmtId="0" fontId="1" fillId="9" borderId="44" xfId="0" applyFont="1" applyFill="1" applyBorder="1"/>
    <xf numFmtId="0" fontId="42" fillId="0" borderId="0" xfId="0" applyFont="1" applyBorder="1" applyAlignment="1">
      <alignment horizontal="center" vertical="center" wrapText="1"/>
    </xf>
    <xf numFmtId="0" fontId="40" fillId="0" borderId="0" xfId="0" applyFont="1" applyFill="1" applyBorder="1" applyAlignment="1">
      <alignment horizontal="centerContinuous" vertical="center"/>
    </xf>
    <xf numFmtId="0" fontId="40" fillId="0" borderId="0" xfId="0" applyFont="1" applyFill="1" applyBorder="1" applyAlignment="1">
      <alignment horizontal="centerContinuous" vertical="top"/>
    </xf>
    <xf numFmtId="0" fontId="15" fillId="0" borderId="0" xfId="0" applyFont="1" applyFill="1" applyBorder="1" applyAlignment="1">
      <alignment horizontal="right"/>
    </xf>
    <xf numFmtId="0" fontId="15" fillId="0" borderId="0" xfId="0" applyFont="1" applyFill="1" applyBorder="1" applyAlignment="1">
      <alignment horizontal="right" vertical="top"/>
    </xf>
    <xf numFmtId="0" fontId="40" fillId="0" borderId="0" xfId="0" applyFont="1" applyFill="1" applyBorder="1" applyAlignment="1">
      <alignment horizontal="centerContinuous" vertical="top" wrapText="1"/>
    </xf>
    <xf numFmtId="0" fontId="15" fillId="0" borderId="0" xfId="0" applyFont="1" applyFill="1" applyBorder="1" applyAlignment="1">
      <alignment horizontal="right" wrapText="1"/>
    </xf>
    <xf numFmtId="0" fontId="45" fillId="0" borderId="0" xfId="0" applyFont="1" applyFill="1" applyBorder="1" applyAlignment="1">
      <alignment horizontal="right" wrapText="1"/>
    </xf>
    <xf numFmtId="0" fontId="7" fillId="2" borderId="26" xfId="0" applyFont="1" applyFill="1" applyBorder="1" applyAlignment="1">
      <alignment horizontal="center" vertical="center" wrapText="1"/>
    </xf>
    <xf numFmtId="0" fontId="18" fillId="4" borderId="0" xfId="0" applyFont="1" applyFill="1" applyBorder="1" applyAlignment="1">
      <alignment horizontal="centerContinuous" vertical="center"/>
    </xf>
    <xf numFmtId="0" fontId="44" fillId="4" borderId="0" xfId="0" applyFont="1" applyFill="1" applyBorder="1" applyAlignment="1">
      <alignment horizontal="centerContinuous" vertical="center" wrapText="1"/>
    </xf>
    <xf numFmtId="0" fontId="18" fillId="9" borderId="0" xfId="0" applyFont="1" applyFill="1" applyBorder="1" applyAlignment="1">
      <alignment horizontal="left" vertical="center"/>
    </xf>
    <xf numFmtId="0" fontId="37" fillId="2" borderId="0" xfId="0" applyFont="1" applyFill="1" applyBorder="1" applyAlignment="1">
      <alignment vertical="center"/>
    </xf>
    <xf numFmtId="0" fontId="2" fillId="0" borderId="0" xfId="0" applyFont="1" applyFill="1" applyBorder="1" applyAlignment="1">
      <alignment vertical="top"/>
    </xf>
    <xf numFmtId="0" fontId="1" fillId="5" borderId="0" xfId="0" applyFont="1" applyFill="1" applyAlignment="1">
      <alignment wrapText="1"/>
    </xf>
    <xf numFmtId="0" fontId="1" fillId="0" borderId="0" xfId="0" applyFont="1" applyFill="1" applyAlignment="1">
      <alignment wrapText="1"/>
    </xf>
    <xf numFmtId="0" fontId="37" fillId="0" borderId="0" xfId="0" applyFont="1" applyFill="1" applyBorder="1" applyAlignment="1">
      <alignment vertical="center" wrapText="1"/>
    </xf>
    <xf numFmtId="0" fontId="3" fillId="0" borderId="0" xfId="0" applyFont="1" applyFill="1" applyBorder="1" applyAlignment="1">
      <alignment horizontal="left" wrapText="1"/>
    </xf>
    <xf numFmtId="0" fontId="2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7" fillId="0" borderId="0" xfId="0" applyFont="1" applyFill="1" applyBorder="1" applyAlignment="1">
      <alignment horizontal="center" vertical="top"/>
    </xf>
    <xf numFmtId="0" fontId="5" fillId="0" borderId="53" xfId="0" applyFont="1" applyBorder="1" applyAlignment="1">
      <alignment horizontal="center"/>
    </xf>
    <xf numFmtId="0" fontId="5" fillId="0" borderId="54" xfId="0" applyFont="1" applyBorder="1" applyAlignment="1">
      <alignment horizontal="center"/>
    </xf>
    <xf numFmtId="0" fontId="1" fillId="0" borderId="51" xfId="0" applyFont="1" applyFill="1" applyBorder="1" applyAlignment="1">
      <alignment vertical="top" wrapText="1"/>
    </xf>
    <xf numFmtId="0" fontId="5" fillId="5" borderId="12" xfId="0" applyFont="1" applyFill="1" applyBorder="1" applyAlignment="1">
      <alignment horizontal="center" vertical="center" wrapText="1"/>
    </xf>
    <xf numFmtId="0" fontId="8" fillId="0" borderId="3" xfId="0" applyFont="1" applyFill="1" applyBorder="1" applyAlignment="1">
      <alignment vertical="top" wrapText="1"/>
    </xf>
    <xf numFmtId="0" fontId="1" fillId="0" borderId="7" xfId="0" applyFont="1" applyFill="1" applyBorder="1"/>
    <xf numFmtId="0" fontId="1" fillId="5" borderId="7" xfId="0" applyFont="1" applyFill="1" applyBorder="1" applyAlignment="1">
      <alignment vertical="top" wrapText="1"/>
    </xf>
    <xf numFmtId="0" fontId="1" fillId="0" borderId="0" xfId="0" applyFont="1" applyFill="1"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6" fillId="5" borderId="0" xfId="0" applyFont="1" applyFill="1" applyAlignment="1" applyProtection="1">
      <alignment horizontal="center" vertical="center"/>
      <protection locked="0"/>
    </xf>
    <xf numFmtId="0" fontId="1" fillId="0" borderId="0" xfId="0" applyFont="1" applyAlignment="1">
      <alignment horizontal="center" vertical="center"/>
    </xf>
    <xf numFmtId="0" fontId="1" fillId="0" borderId="0" xfId="0" applyFont="1" applyFill="1" applyAlignment="1">
      <alignment horizontal="center" vertical="center"/>
    </xf>
    <xf numFmtId="0" fontId="3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5" borderId="1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 fillId="5" borderId="0" xfId="0" applyFont="1" applyFill="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xf numFmtId="0" fontId="16" fillId="5" borderId="0"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1" fillId="5" borderId="0" xfId="0" applyFont="1" applyFill="1" applyBorder="1" applyAlignment="1">
      <alignment horizontal="center" vertical="top"/>
    </xf>
    <xf numFmtId="0" fontId="1" fillId="0" borderId="0" xfId="0" applyFont="1" applyFill="1" applyBorder="1" applyAlignment="1">
      <alignment horizontal="center" vertical="top"/>
    </xf>
    <xf numFmtId="0" fontId="30" fillId="0" borderId="0" xfId="0" applyFont="1" applyFill="1" applyBorder="1" applyAlignment="1">
      <alignment horizontal="center" vertical="top"/>
    </xf>
    <xf numFmtId="0" fontId="3" fillId="0" borderId="0" xfId="0" applyFont="1" applyFill="1" applyBorder="1" applyAlignment="1">
      <alignment horizontal="center" vertical="top"/>
    </xf>
    <xf numFmtId="0" fontId="1" fillId="0" borderId="7" xfId="0" applyFont="1" applyFill="1" applyBorder="1" applyAlignment="1">
      <alignment horizontal="center" vertical="top"/>
    </xf>
    <xf numFmtId="0" fontId="16" fillId="5" borderId="0" xfId="0" applyFont="1" applyFill="1" applyBorder="1" applyAlignment="1" applyProtection="1">
      <alignment horizontal="center"/>
      <protection locked="0"/>
    </xf>
    <xf numFmtId="0" fontId="31"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6" fillId="0" borderId="0" xfId="0" applyFont="1" applyAlignment="1" applyProtection="1">
      <alignment horizontal="center"/>
      <protection locked="0"/>
    </xf>
    <xf numFmtId="0" fontId="16" fillId="0" borderId="2" xfId="0" applyFont="1" applyBorder="1" applyAlignment="1" applyProtection="1">
      <alignment horizontal="center" vertical="top" wrapText="1"/>
      <protection locked="0"/>
    </xf>
    <xf numFmtId="0" fontId="16" fillId="5" borderId="15" xfId="0" applyFont="1" applyFill="1" applyBorder="1" applyAlignment="1" applyProtection="1">
      <alignment horizontal="center" vertical="top" wrapText="1"/>
      <protection locked="0"/>
    </xf>
    <xf numFmtId="0" fontId="16" fillId="5" borderId="6" xfId="0" applyFont="1" applyFill="1" applyBorder="1" applyAlignment="1" applyProtection="1">
      <alignment horizontal="center" vertical="top" wrapText="1"/>
      <protection locked="0"/>
    </xf>
    <xf numFmtId="0" fontId="1" fillId="5" borderId="0" xfId="0" applyFont="1" applyFill="1" applyAlignment="1">
      <alignment horizontal="center"/>
    </xf>
    <xf numFmtId="0" fontId="16" fillId="0" borderId="3" xfId="0" applyFont="1" applyBorder="1" applyAlignment="1" applyProtection="1">
      <alignment horizontal="center" vertical="center" wrapText="1"/>
      <protection locked="0"/>
    </xf>
    <xf numFmtId="0" fontId="1" fillId="5" borderId="0" xfId="0" applyFont="1" applyFill="1" applyAlignment="1" applyProtection="1">
      <alignment horizontal="center" vertical="top"/>
      <protection locked="0"/>
    </xf>
    <xf numFmtId="0" fontId="1" fillId="0" borderId="0" xfId="0" applyFont="1" applyAlignment="1">
      <alignment horizontal="center" vertical="top"/>
    </xf>
    <xf numFmtId="0" fontId="1" fillId="0" borderId="0" xfId="0" applyFont="1" applyFill="1" applyAlignment="1">
      <alignment horizontal="center" vertical="top"/>
    </xf>
    <xf numFmtId="0" fontId="32"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5" borderId="0" xfId="0" applyFont="1" applyFill="1" applyAlignment="1">
      <alignment horizontal="center" vertical="top"/>
    </xf>
    <xf numFmtId="0" fontId="16" fillId="5" borderId="0" xfId="0" applyFont="1" applyFill="1" applyBorder="1" applyAlignment="1" applyProtection="1">
      <alignment horizontal="center" vertical="top"/>
      <protection locked="0"/>
    </xf>
    <xf numFmtId="0" fontId="16" fillId="5" borderId="0" xfId="0" applyFont="1" applyFill="1" applyAlignment="1" applyProtection="1">
      <alignment horizontal="center" vertical="top"/>
      <protection locked="0"/>
    </xf>
    <xf numFmtId="0" fontId="31" fillId="0" borderId="0" xfId="0" applyFont="1" applyFill="1" applyBorder="1" applyAlignment="1" applyProtection="1">
      <alignment horizontal="center" vertical="top"/>
      <protection locked="0"/>
    </xf>
    <xf numFmtId="0" fontId="17" fillId="0" borderId="0" xfId="0" applyFont="1" applyFill="1" applyBorder="1" applyAlignment="1" applyProtection="1">
      <alignment horizontal="center" vertical="top"/>
      <protection locked="0"/>
    </xf>
    <xf numFmtId="0" fontId="16" fillId="0" borderId="0" xfId="0" applyFont="1" applyAlignment="1" applyProtection="1">
      <alignment horizontal="center" vertical="top"/>
      <protection locked="0"/>
    </xf>
    <xf numFmtId="0" fontId="16" fillId="5"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50" fillId="10" borderId="1" xfId="0" applyFont="1" applyFill="1" applyBorder="1"/>
    <xf numFmtId="0" fontId="51" fillId="0" borderId="0" xfId="0" applyFont="1"/>
    <xf numFmtId="0" fontId="16" fillId="0" borderId="41" xfId="0" applyFont="1" applyBorder="1" applyAlignment="1" applyProtection="1">
      <alignment horizontal="center" vertical="top" wrapText="1"/>
      <protection locked="0"/>
    </xf>
    <xf numFmtId="0" fontId="16" fillId="0" borderId="41" xfId="0" applyFont="1" applyBorder="1" applyAlignment="1" applyProtection="1">
      <alignment horizontal="center" vertical="center" wrapText="1"/>
      <protection locked="0"/>
    </xf>
    <xf numFmtId="0" fontId="1" fillId="6" borderId="0" xfId="0" applyFont="1" applyFill="1"/>
    <xf numFmtId="0" fontId="18" fillId="6" borderId="0" xfId="0" applyFont="1" applyFill="1" applyBorder="1" applyAlignment="1">
      <alignment vertical="top"/>
    </xf>
    <xf numFmtId="0" fontId="1" fillId="6" borderId="44" xfId="0" applyFont="1" applyFill="1" applyBorder="1"/>
    <xf numFmtId="0" fontId="56" fillId="0" borderId="0" xfId="0" applyFont="1" applyFill="1" applyBorder="1" applyAlignment="1">
      <alignment horizontal="center" vertical="top"/>
    </xf>
    <xf numFmtId="0" fontId="45" fillId="4" borderId="57" xfId="0" applyFont="1" applyFill="1" applyBorder="1" applyAlignment="1">
      <alignment horizontal="center" vertical="center" wrapText="1"/>
    </xf>
    <xf numFmtId="0" fontId="2" fillId="0" borderId="0" xfId="0" applyFont="1" applyFill="1" applyBorder="1" applyAlignment="1">
      <alignment vertical="center" wrapText="1"/>
    </xf>
    <xf numFmtId="0" fontId="26" fillId="0" borderId="42" xfId="0" applyFont="1" applyFill="1" applyBorder="1" applyAlignment="1">
      <alignment horizontal="left" vertical="center" wrapText="1"/>
    </xf>
    <xf numFmtId="0" fontId="57"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5" fillId="11" borderId="57" xfId="0" applyFont="1" applyFill="1" applyBorder="1" applyAlignment="1">
      <alignment horizontal="center" vertical="center" wrapText="1"/>
    </xf>
    <xf numFmtId="0" fontId="58" fillId="0" borderId="7" xfId="0" applyFont="1" applyBorder="1" applyAlignment="1">
      <alignment vertical="center" wrapText="1"/>
    </xf>
    <xf numFmtId="0" fontId="58" fillId="0" borderId="7" xfId="0" applyFont="1" applyBorder="1" applyAlignment="1">
      <alignment horizontal="left" vertical="center" wrapText="1" indent="1"/>
    </xf>
    <xf numFmtId="0" fontId="26" fillId="0" borderId="32" xfId="0" applyFont="1" applyFill="1" applyBorder="1" applyAlignment="1">
      <alignment horizontal="left" vertical="center" wrapText="1"/>
    </xf>
    <xf numFmtId="0" fontId="58" fillId="0" borderId="11" xfId="0" applyFont="1" applyBorder="1" applyAlignment="1">
      <alignment vertical="center" wrapText="1"/>
    </xf>
    <xf numFmtId="0" fontId="58" fillId="0" borderId="11" xfId="0" applyFont="1" applyBorder="1" applyAlignment="1">
      <alignment horizontal="left" vertical="center" wrapText="1" indent="1"/>
    </xf>
    <xf numFmtId="0" fontId="26" fillId="0" borderId="28"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57" fillId="0" borderId="0" xfId="0" applyFont="1" applyFill="1" applyBorder="1" applyAlignment="1">
      <alignment horizontal="center" vertical="center" wrapText="1"/>
    </xf>
    <xf numFmtId="1" fontId="59" fillId="7" borderId="0" xfId="1" applyNumberFormat="1" applyFont="1" applyFill="1" applyAlignment="1">
      <alignment horizontal="center" vertical="center"/>
    </xf>
    <xf numFmtId="0" fontId="1" fillId="0" borderId="0"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6" xfId="0" applyFont="1" applyFill="1" applyBorder="1" applyAlignment="1">
      <alignment vertical="top" wrapText="1"/>
    </xf>
    <xf numFmtId="0" fontId="1" fillId="0" borderId="6"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5" borderId="0" xfId="0" applyFont="1" applyFill="1" applyBorder="1" applyAlignment="1" applyProtection="1">
      <alignment horizontal="center" vertical="top"/>
      <protection locked="0"/>
    </xf>
    <xf numFmtId="0" fontId="1" fillId="5" borderId="15" xfId="0" applyFont="1" applyFill="1" applyBorder="1" applyAlignment="1" applyProtection="1">
      <alignment horizontal="center" vertical="top" wrapText="1"/>
      <protection locked="0"/>
    </xf>
    <xf numFmtId="0" fontId="1" fillId="0" borderId="41" xfId="0" applyFont="1" applyBorder="1" applyAlignment="1" applyProtection="1">
      <alignment vertical="top" wrapText="1"/>
      <protection locked="0"/>
    </xf>
    <xf numFmtId="0" fontId="16" fillId="0" borderId="41"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9" fontId="59" fillId="7" borderId="0" xfId="1" applyFont="1" applyFill="1" applyAlignment="1">
      <alignment horizontal="center" vertical="center"/>
    </xf>
    <xf numFmtId="0" fontId="1" fillId="6" borderId="0" xfId="0" applyFont="1" applyFill="1" applyAlignment="1">
      <alignment vertical="top" wrapText="1"/>
    </xf>
    <xf numFmtId="0" fontId="1" fillId="0" borderId="0" xfId="0" applyFont="1" applyAlignment="1">
      <alignment vertical="top" wrapText="1"/>
    </xf>
    <xf numFmtId="0" fontId="1" fillId="0" borderId="7" xfId="0" applyFont="1" applyFill="1" applyBorder="1" applyAlignment="1">
      <alignment horizontal="center" vertical="center" wrapText="1"/>
    </xf>
    <xf numFmtId="0" fontId="1" fillId="0" borderId="60" xfId="0" applyFont="1" applyFill="1" applyBorder="1" applyAlignment="1">
      <alignment vertical="top" wrapText="1"/>
    </xf>
    <xf numFmtId="0" fontId="16" fillId="0" borderId="6" xfId="0" applyFont="1" applyBorder="1" applyAlignment="1" applyProtection="1">
      <alignment horizontal="center" vertical="center" wrapText="1"/>
      <protection locked="0"/>
    </xf>
    <xf numFmtId="0" fontId="16" fillId="5" borderId="12" xfId="0" applyFont="1" applyFill="1" applyBorder="1" applyAlignment="1" applyProtection="1">
      <alignment horizontal="center" vertical="top" wrapText="1"/>
      <protection locked="0"/>
    </xf>
    <xf numFmtId="0" fontId="16" fillId="0" borderId="7" xfId="0" applyFont="1" applyBorder="1" applyAlignment="1" applyProtection="1">
      <alignment vertical="top" wrapText="1"/>
      <protection locked="0"/>
    </xf>
    <xf numFmtId="0" fontId="2" fillId="12" borderId="7" xfId="0" applyFont="1" applyFill="1" applyBorder="1" applyAlignment="1">
      <alignment horizontal="center" vertical="center"/>
    </xf>
    <xf numFmtId="0" fontId="1" fillId="7" borderId="48" xfId="0" applyFont="1" applyFill="1" applyBorder="1" applyAlignment="1">
      <alignment vertical="top" wrapText="1"/>
    </xf>
    <xf numFmtId="0" fontId="1" fillId="7" borderId="44" xfId="0" applyFont="1" applyFill="1" applyBorder="1" applyAlignment="1">
      <alignment vertical="top"/>
    </xf>
    <xf numFmtId="0" fontId="1" fillId="7" borderId="46" xfId="0" applyFont="1" applyFill="1" applyBorder="1" applyAlignment="1">
      <alignment vertical="top"/>
    </xf>
    <xf numFmtId="0" fontId="8" fillId="0" borderId="13" xfId="0" applyFont="1" applyFill="1" applyBorder="1" applyAlignment="1">
      <alignment vertical="top" wrapText="1"/>
    </xf>
    <xf numFmtId="0" fontId="1" fillId="0" borderId="5" xfId="0" applyFont="1" applyBorder="1" applyAlignment="1">
      <alignment horizontal="left" vertical="top" wrapText="1"/>
    </xf>
    <xf numFmtId="0" fontId="8"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1" fillId="0" borderId="61" xfId="0" applyFont="1" applyBorder="1" applyAlignment="1">
      <alignment vertical="top" wrapText="1"/>
    </xf>
    <xf numFmtId="0" fontId="1" fillId="0" borderId="61" xfId="0" applyFont="1" applyBorder="1" applyAlignment="1">
      <alignment horizontal="left" vertical="top" wrapText="1"/>
    </xf>
    <xf numFmtId="0" fontId="1" fillId="0" borderId="8"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7" fillId="0" borderId="7" xfId="0" applyFont="1" applyFill="1" applyBorder="1" applyAlignment="1">
      <alignment horizontal="center" vertical="center" wrapText="1"/>
    </xf>
    <xf numFmtId="0" fontId="1" fillId="0" borderId="0" xfId="0" applyFont="1" applyBorder="1" applyAlignment="1" applyProtection="1">
      <alignment horizontal="center" vertical="top" wrapText="1"/>
      <protection locked="0"/>
    </xf>
    <xf numFmtId="0" fontId="3" fillId="0" borderId="0" xfId="0" applyFont="1" applyFill="1" applyBorder="1" applyAlignment="1">
      <alignment horizontal="center" wrapText="1"/>
    </xf>
    <xf numFmtId="0" fontId="16" fillId="0" borderId="41" xfId="0" applyFont="1" applyBorder="1" applyAlignment="1" applyProtection="1">
      <alignment vertical="top" wrapText="1"/>
      <protection locked="0"/>
    </xf>
    <xf numFmtId="0" fontId="68" fillId="0" borderId="7" xfId="0" applyFont="1" applyBorder="1" applyAlignment="1">
      <alignment vertical="center" wrapText="1"/>
    </xf>
    <xf numFmtId="0" fontId="68" fillId="0" borderId="7" xfId="0" applyFont="1" applyBorder="1" applyAlignment="1">
      <alignment horizontal="left" vertical="center" wrapText="1" indent="1"/>
    </xf>
    <xf numFmtId="0" fontId="1" fillId="0" borderId="30" xfId="0" applyFont="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16" fillId="0" borderId="49"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lignment horizontal="left" vertical="top" wrapText="1"/>
    </xf>
    <xf numFmtId="0" fontId="5" fillId="0" borderId="54" xfId="0" applyFont="1" applyBorder="1" applyAlignment="1" applyProtection="1">
      <alignment horizontal="center"/>
    </xf>
    <xf numFmtId="0" fontId="1" fillId="5" borderId="0" xfId="0" applyFont="1" applyFill="1" applyAlignment="1" applyProtection="1">
      <alignment horizontal="left"/>
      <protection locked="0"/>
    </xf>
    <xf numFmtId="0" fontId="6" fillId="5" borderId="0" xfId="0" applyFont="1" applyFill="1" applyProtection="1">
      <protection locked="0"/>
    </xf>
    <xf numFmtId="0" fontId="8" fillId="5" borderId="0" xfId="0" applyFont="1" applyFill="1" applyAlignment="1" applyProtection="1">
      <alignment wrapText="1"/>
      <protection locked="0"/>
    </xf>
    <xf numFmtId="0" fontId="1" fillId="5" borderId="0" xfId="0" applyFont="1" applyFill="1" applyBorder="1" applyProtection="1">
      <protection locked="0"/>
    </xf>
    <xf numFmtId="0" fontId="1" fillId="5" borderId="0" xfId="0" applyFont="1" applyFill="1" applyBorder="1" applyAlignment="1" applyProtection="1">
      <alignment horizontal="center" vertical="center"/>
      <protection locked="0"/>
    </xf>
    <xf numFmtId="0" fontId="1" fillId="0" borderId="0" xfId="0" applyFont="1" applyAlignment="1" applyProtection="1">
      <alignment horizontal="left"/>
      <protection locked="0"/>
    </xf>
    <xf numFmtId="0" fontId="6" fillId="0" borderId="0" xfId="0" applyFont="1" applyProtection="1">
      <protection locked="0"/>
    </xf>
    <xf numFmtId="0" fontId="8" fillId="0" borderId="0" xfId="0" applyFont="1" applyFill="1" applyAlignment="1" applyProtection="1">
      <alignment wrapText="1"/>
      <protection locked="0"/>
    </xf>
    <xf numFmtId="0" fontId="1" fillId="0" borderId="0" xfId="0" applyFont="1" applyBorder="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Fill="1" applyBorder="1" applyProtection="1">
      <protection locked="0"/>
    </xf>
    <xf numFmtId="0" fontId="16"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center"/>
      <protection locked="0"/>
    </xf>
    <xf numFmtId="0" fontId="1" fillId="0" borderId="0" xfId="0" applyFont="1" applyFill="1" applyAlignment="1" applyProtection="1">
      <alignment horizontal="center" vertical="top"/>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protection locked="0"/>
    </xf>
    <xf numFmtId="0" fontId="64" fillId="0" borderId="0" xfId="0" applyFont="1" applyFill="1" applyBorder="1" applyAlignment="1" applyProtection="1">
      <alignment vertical="center" wrapText="1"/>
      <protection locked="0"/>
    </xf>
    <xf numFmtId="0" fontId="30" fillId="0" borderId="0" xfId="0" applyFont="1" applyFill="1" applyBorder="1" applyAlignment="1" applyProtection="1">
      <alignment horizont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top"/>
      <protection locked="0"/>
    </xf>
    <xf numFmtId="0" fontId="65"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65"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vertical="center" wrapText="1"/>
      <protection locked="0"/>
    </xf>
    <xf numFmtId="0" fontId="66" fillId="0" borderId="0" xfId="0" applyFont="1" applyFill="1" applyBorder="1" applyAlignment="1" applyProtection="1">
      <alignment vertical="center" wrapText="1"/>
      <protection locked="0"/>
    </xf>
    <xf numFmtId="0" fontId="18" fillId="5"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0" xfId="0" applyFont="1" applyAlignment="1" applyProtection="1">
      <alignment horizontal="center" vertical="center"/>
      <protection locked="0"/>
    </xf>
    <xf numFmtId="0" fontId="52" fillId="0" borderId="46" xfId="0" applyFont="1" applyFill="1" applyBorder="1" applyAlignment="1" applyProtection="1">
      <alignment vertical="top" wrapText="1"/>
      <protection locked="0"/>
    </xf>
    <xf numFmtId="0" fontId="16"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top" wrapText="1"/>
      <protection locked="0"/>
    </xf>
    <xf numFmtId="0" fontId="1" fillId="0" borderId="5" xfId="0" applyFont="1" applyBorder="1" applyAlignment="1" applyProtection="1">
      <alignment horizontal="left" vertical="top" wrapText="1"/>
      <protection locked="0"/>
    </xf>
    <xf numFmtId="0" fontId="1" fillId="0" borderId="13"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28" xfId="0" applyFont="1" applyFill="1" applyBorder="1" applyAlignment="1" applyProtection="1">
      <alignment vertical="top" wrapText="1"/>
      <protection locked="0"/>
    </xf>
    <xf numFmtId="0" fontId="1" fillId="0" borderId="51"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46" xfId="0" applyFont="1" applyFill="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28" xfId="0" applyFont="1" applyFill="1" applyBorder="1" applyAlignment="1" applyProtection="1">
      <alignment vertical="top" wrapText="1"/>
      <protection locked="0"/>
    </xf>
    <xf numFmtId="0" fontId="1"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vertical="top" wrapText="1"/>
      <protection locked="0"/>
    </xf>
    <xf numFmtId="0" fontId="1" fillId="5" borderId="0" xfId="0" applyFont="1" applyFill="1" applyBorder="1" applyAlignment="1" applyProtection="1">
      <alignment vertical="top" wrapText="1"/>
      <protection locked="0"/>
    </xf>
    <xf numFmtId="0" fontId="16" fillId="5" borderId="7"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 fillId="5" borderId="7" xfId="0" applyFont="1" applyFill="1" applyBorder="1" applyAlignment="1" applyProtection="1">
      <alignment vertical="top" wrapText="1"/>
      <protection locked="0"/>
    </xf>
    <xf numFmtId="0" fontId="1" fillId="5" borderId="7" xfId="0" applyFont="1" applyFill="1" applyBorder="1" applyAlignment="1" applyProtection="1">
      <alignment horizontal="center" vertical="top" wrapText="1"/>
      <protection locked="0"/>
    </xf>
    <xf numFmtId="0" fontId="7" fillId="2" borderId="26" xfId="0" applyFont="1" applyFill="1" applyBorder="1" applyAlignment="1" applyProtection="1">
      <alignment horizontal="center" vertical="center" wrapText="1"/>
      <protection locked="0"/>
    </xf>
    <xf numFmtId="0" fontId="1" fillId="0" borderId="7"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left" vertical="top" wrapText="1"/>
      <protection locked="0"/>
    </xf>
    <xf numFmtId="0" fontId="8" fillId="5" borderId="15" xfId="0" applyFont="1" applyFill="1" applyBorder="1" applyAlignment="1" applyProtection="1">
      <alignment vertical="top" wrapText="1"/>
      <protection locked="0"/>
    </xf>
    <xf numFmtId="0" fontId="1" fillId="0" borderId="11" xfId="0" applyFont="1" applyFill="1" applyBorder="1" applyAlignment="1" applyProtection="1">
      <alignment horizontal="center" vertical="top" wrapText="1"/>
      <protection locked="0"/>
    </xf>
    <xf numFmtId="0" fontId="1" fillId="0" borderId="2"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5" borderId="5" xfId="0" applyFont="1" applyFill="1" applyBorder="1" applyAlignment="1" applyProtection="1">
      <alignment horizontal="left" vertical="top" wrapText="1"/>
      <protection locked="0"/>
    </xf>
    <xf numFmtId="0" fontId="5" fillId="5" borderId="12" xfId="0" applyFont="1" applyFill="1" applyBorder="1" applyAlignment="1" applyProtection="1">
      <alignment horizontal="center" vertical="center" wrapText="1"/>
      <protection locked="0"/>
    </xf>
    <xf numFmtId="0" fontId="8" fillId="5" borderId="6" xfId="0" applyFont="1" applyFill="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0" fontId="1" fillId="0" borderId="41" xfId="0" applyFont="1" applyFill="1" applyBorder="1" applyAlignment="1" applyProtection="1">
      <alignment horizontal="center" vertical="top" wrapText="1"/>
      <protection locked="0"/>
    </xf>
    <xf numFmtId="0" fontId="8" fillId="0" borderId="2"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1" fillId="5" borderId="0" xfId="0" applyFont="1" applyFill="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 xfId="0" applyFont="1" applyFill="1" applyBorder="1" applyProtection="1">
      <protection locked="0"/>
    </xf>
    <xf numFmtId="0" fontId="1" fillId="0" borderId="7" xfId="0" applyFont="1" applyFill="1" applyBorder="1" applyAlignment="1" applyProtection="1">
      <alignment horizontal="center" vertical="top"/>
      <protection locked="0"/>
    </xf>
    <xf numFmtId="0" fontId="7" fillId="2" borderId="0" xfId="0" applyFont="1" applyFill="1" applyBorder="1" applyAlignment="1" applyProtection="1">
      <alignment vertical="center"/>
    </xf>
    <xf numFmtId="0" fontId="37" fillId="2" borderId="0" xfId="0" applyFont="1" applyFill="1" applyBorder="1" applyAlignment="1" applyProtection="1">
      <alignment vertical="center"/>
    </xf>
    <xf numFmtId="0" fontId="3" fillId="0" borderId="0" xfId="0" applyFont="1" applyFill="1" applyBorder="1" applyAlignment="1" applyProtection="1">
      <alignment horizontal="left"/>
    </xf>
    <xf numFmtId="0" fontId="47" fillId="0" borderId="0" xfId="0" applyFont="1" applyFill="1" applyBorder="1" applyAlignment="1" applyProtection="1">
      <alignment horizontal="center" vertical="top"/>
    </xf>
    <xf numFmtId="0" fontId="2" fillId="0" borderId="0" xfId="0" applyFont="1" applyFill="1" applyBorder="1" applyAlignment="1" applyProtection="1">
      <alignment vertical="top"/>
    </xf>
    <xf numFmtId="0" fontId="5" fillId="0" borderId="53" xfId="0" applyFont="1" applyBorder="1" applyAlignment="1" applyProtection="1">
      <alignment horizontal="center"/>
    </xf>
    <xf numFmtId="0" fontId="1" fillId="0" borderId="5" xfId="0" applyFont="1" applyBorder="1" applyAlignment="1" applyProtection="1">
      <alignment horizontal="left" vertical="top" wrapText="1"/>
    </xf>
    <xf numFmtId="0" fontId="8" fillId="0" borderId="29" xfId="0" applyFont="1" applyFill="1" applyBorder="1" applyAlignment="1" applyProtection="1">
      <alignment horizontal="left" vertical="top" wrapText="1"/>
    </xf>
    <xf numFmtId="0" fontId="1" fillId="0" borderId="5" xfId="0" applyFont="1" applyBorder="1" applyAlignment="1" applyProtection="1">
      <alignment horizontal="left" vertical="top" wrapText="1"/>
    </xf>
    <xf numFmtId="0" fontId="8" fillId="0" borderId="7" xfId="0" applyFont="1" applyBorder="1" applyAlignment="1" applyProtection="1">
      <alignment horizontal="justify" vertical="top" wrapText="1"/>
    </xf>
    <xf numFmtId="0" fontId="8" fillId="0" borderId="9" xfId="0" applyFont="1" applyFill="1" applyBorder="1" applyAlignment="1" applyProtection="1">
      <alignment horizontal="left" vertical="top" wrapText="1"/>
    </xf>
    <xf numFmtId="0" fontId="8" fillId="0" borderId="0" xfId="0" applyFont="1" applyAlignment="1" applyProtection="1">
      <alignment vertical="top" wrapText="1"/>
    </xf>
    <xf numFmtId="0" fontId="8" fillId="0" borderId="7" xfId="0" applyFont="1" applyBorder="1" applyAlignment="1" applyProtection="1">
      <alignment vertical="top" wrapText="1"/>
    </xf>
    <xf numFmtId="0" fontId="8" fillId="0" borderId="7" xfId="0" applyFont="1" applyFill="1" applyBorder="1" applyAlignment="1" applyProtection="1">
      <alignment vertical="top" wrapText="1"/>
    </xf>
    <xf numFmtId="0" fontId="8" fillId="0" borderId="0" xfId="0" applyFont="1" applyFill="1" applyAlignment="1" applyProtection="1">
      <alignment vertical="top" wrapText="1"/>
    </xf>
    <xf numFmtId="0" fontId="8" fillId="0" borderId="11" xfId="0" applyFont="1" applyFill="1" applyBorder="1" applyAlignment="1" applyProtection="1">
      <alignment vertical="top" wrapText="1"/>
    </xf>
    <xf numFmtId="0" fontId="8" fillId="0" borderId="13" xfId="0" applyFont="1" applyFill="1" applyBorder="1" applyAlignment="1" applyProtection="1">
      <alignment vertical="top" wrapText="1"/>
    </xf>
    <xf numFmtId="0" fontId="1" fillId="0" borderId="28"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67" fillId="0" borderId="7"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50" xfId="0" applyFont="1" applyFill="1" applyBorder="1" applyAlignment="1" applyProtection="1">
      <alignment vertical="top" wrapText="1"/>
    </xf>
    <xf numFmtId="0" fontId="1" fillId="0" borderId="7" xfId="0" applyFont="1" applyBorder="1" applyAlignment="1" applyProtection="1">
      <alignment vertical="top" wrapText="1"/>
    </xf>
    <xf numFmtId="0" fontId="1" fillId="0" borderId="14" xfId="0" applyFont="1" applyBorder="1" applyAlignment="1" applyProtection="1">
      <alignment horizontal="left" vertical="top" wrapText="1"/>
    </xf>
    <xf numFmtId="0" fontId="8" fillId="0" borderId="7" xfId="0" applyFont="1" applyBorder="1" applyAlignment="1" applyProtection="1">
      <alignment horizontal="justify" vertical="center" wrapText="1"/>
    </xf>
    <xf numFmtId="0" fontId="67" fillId="0" borderId="7" xfId="0" applyFont="1" applyBorder="1" applyAlignment="1" applyProtection="1">
      <alignment horizontal="justify" vertical="top" wrapText="1"/>
    </xf>
    <xf numFmtId="0" fontId="1" fillId="0" borderId="14" xfId="0" applyFont="1" applyBorder="1" applyAlignment="1" applyProtection="1">
      <alignment horizontal="left" vertical="center" wrapText="1"/>
    </xf>
    <xf numFmtId="0" fontId="8" fillId="0" borderId="28" xfId="0" applyFont="1" applyFill="1" applyBorder="1" applyAlignment="1" applyProtection="1">
      <alignment vertical="top" wrapText="1"/>
    </xf>
    <xf numFmtId="0" fontId="8" fillId="0" borderId="7" xfId="0" applyFont="1" applyBorder="1" applyAlignment="1" applyProtection="1">
      <alignment horizontal="justify" vertical="top"/>
    </xf>
    <xf numFmtId="0" fontId="8" fillId="0" borderId="28" xfId="0" applyFont="1" applyFill="1" applyBorder="1" applyAlignment="1" applyProtection="1">
      <alignment horizontal="left" vertical="top" wrapText="1"/>
    </xf>
    <xf numFmtId="0" fontId="8" fillId="0" borderId="67" xfId="0" applyFont="1" applyFill="1" applyBorder="1" applyAlignment="1" applyProtection="1">
      <alignment vertical="top" wrapText="1"/>
    </xf>
    <xf numFmtId="0" fontId="1" fillId="0" borderId="11" xfId="0" applyFont="1" applyBorder="1" applyAlignment="1" applyProtection="1">
      <alignment vertical="top" wrapText="1"/>
    </xf>
    <xf numFmtId="0" fontId="1" fillId="0" borderId="14" xfId="0" applyFont="1" applyBorder="1" applyAlignment="1" applyProtection="1">
      <alignment vertical="top" wrapText="1"/>
    </xf>
    <xf numFmtId="0" fontId="8" fillId="0" borderId="0" xfId="0" applyFont="1" applyAlignment="1" applyProtection="1">
      <alignment horizontal="justify" vertical="top"/>
    </xf>
    <xf numFmtId="0" fontId="8" fillId="0" borderId="3" xfId="0" applyFont="1" applyFill="1" applyBorder="1" applyAlignment="1" applyProtection="1">
      <alignment vertical="top" wrapText="1"/>
    </xf>
    <xf numFmtId="0" fontId="1" fillId="0" borderId="2"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5" borderId="0" xfId="0" applyFont="1" applyFill="1" applyAlignment="1" applyProtection="1">
      <alignment wrapText="1"/>
      <protection locked="0"/>
    </xf>
    <xf numFmtId="0" fontId="1" fillId="0" borderId="0" xfId="0" applyFont="1" applyFill="1" applyAlignment="1" applyProtection="1">
      <alignment wrapText="1"/>
      <protection locked="0"/>
    </xf>
    <xf numFmtId="0" fontId="37"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wrapText="1"/>
      <protection locked="0"/>
    </xf>
    <xf numFmtId="0" fontId="46"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top" wrapText="1"/>
      <protection locked="0"/>
    </xf>
    <xf numFmtId="0" fontId="1" fillId="5" borderId="15" xfId="0" applyFont="1" applyFill="1" applyBorder="1" applyAlignment="1" applyProtection="1">
      <alignment vertical="top" wrapText="1"/>
      <protection locked="0"/>
    </xf>
    <xf numFmtId="0" fontId="1" fillId="0" borderId="4" xfId="0" applyFont="1" applyBorder="1" applyAlignment="1" applyProtection="1">
      <alignment horizontal="left" vertical="top" wrapText="1"/>
      <protection locked="0"/>
    </xf>
    <xf numFmtId="0" fontId="8" fillId="0" borderId="4" xfId="0" applyFont="1" applyFill="1" applyBorder="1" applyAlignment="1" applyProtection="1">
      <alignment vertical="top" wrapText="1"/>
      <protection locked="0"/>
    </xf>
    <xf numFmtId="0" fontId="1" fillId="0" borderId="7" xfId="0" applyFont="1" applyFill="1" applyBorder="1" applyAlignment="1" applyProtection="1">
      <alignment horizontal="center" vertical="top" wrapText="1"/>
      <protection locked="0"/>
    </xf>
    <xf numFmtId="0" fontId="1" fillId="0" borderId="8"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5" xfId="0" applyFont="1" applyBorder="1" applyAlignment="1" applyProtection="1">
      <alignment horizontal="left" vertical="center" wrapText="1"/>
    </xf>
    <xf numFmtId="0" fontId="1" fillId="0" borderId="9"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0" xfId="0" applyFont="1" applyAlignment="1" applyProtection="1">
      <alignment vertical="top" wrapText="1"/>
    </xf>
    <xf numFmtId="0" fontId="1" fillId="0" borderId="13" xfId="0" applyFont="1" applyFill="1" applyBorder="1" applyAlignment="1" applyProtection="1">
      <alignment vertical="top" wrapText="1"/>
    </xf>
    <xf numFmtId="0" fontId="1" fillId="0" borderId="0" xfId="0" applyFont="1" applyFill="1" applyAlignment="1" applyProtection="1">
      <alignment vertical="top" wrapText="1"/>
    </xf>
    <xf numFmtId="0" fontId="1" fillId="5" borderId="16" xfId="0" applyFont="1" applyFill="1" applyBorder="1" applyAlignment="1" applyProtection="1">
      <alignment horizontal="left" vertical="top" wrapText="1"/>
    </xf>
    <xf numFmtId="0" fontId="5" fillId="5" borderId="0" xfId="0" applyFont="1" applyFill="1" applyBorder="1" applyAlignment="1" applyProtection="1">
      <alignment horizontal="center" vertical="center" wrapText="1"/>
    </xf>
    <xf numFmtId="0" fontId="1" fillId="5"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1" xfId="0" applyFont="1" applyFill="1" applyBorder="1" applyAlignment="1" applyProtection="1">
      <alignment horizontal="center" vertical="center" wrapText="1"/>
      <protection locked="0"/>
    </xf>
    <xf numFmtId="0" fontId="1" fillId="0" borderId="13" xfId="0" applyFont="1" applyBorder="1" applyAlignment="1" applyProtection="1">
      <alignment vertical="top" wrapText="1"/>
    </xf>
    <xf numFmtId="0" fontId="1" fillId="0" borderId="30" xfId="0" applyFont="1" applyFill="1" applyBorder="1" applyAlignment="1" applyProtection="1">
      <alignment vertical="top" wrapText="1"/>
    </xf>
    <xf numFmtId="0" fontId="16" fillId="0" borderId="2"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 fillId="0" borderId="7" xfId="0" applyFont="1" applyBorder="1" applyAlignment="1" applyProtection="1">
      <alignment horizontal="left" vertical="top" wrapText="1"/>
    </xf>
    <xf numFmtId="0" fontId="16" fillId="0" borderId="7" xfId="0" applyFont="1" applyBorder="1" applyAlignment="1" applyProtection="1">
      <alignment vertical="center" wrapText="1"/>
    </xf>
    <xf numFmtId="0" fontId="1" fillId="0" borderId="8"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xf>
    <xf numFmtId="0" fontId="1" fillId="0" borderId="5" xfId="0" applyFont="1" applyBorder="1" applyAlignment="1" applyProtection="1">
      <alignment horizontal="left" vertical="top" wrapText="1"/>
      <protection locked="0"/>
    </xf>
    <xf numFmtId="0" fontId="1" fillId="0" borderId="7" xfId="0" applyFont="1" applyFill="1" applyBorder="1" applyAlignment="1" applyProtection="1">
      <alignment horizontal="center" vertical="top" wrapText="1"/>
      <protection locked="0"/>
    </xf>
    <xf numFmtId="0" fontId="1" fillId="0" borderId="7" xfId="0" applyFont="1" applyBorder="1" applyAlignment="1" applyProtection="1">
      <alignment horizontal="center" vertical="top" wrapText="1"/>
    </xf>
    <xf numFmtId="0" fontId="1" fillId="0" borderId="11"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49" fillId="0" borderId="11" xfId="0" applyFont="1" applyFill="1" applyBorder="1" applyAlignment="1" applyProtection="1">
      <alignment horizontal="center" vertical="top" wrapText="1"/>
      <protection locked="0"/>
    </xf>
    <xf numFmtId="0" fontId="1" fillId="0" borderId="4" xfId="0" applyFont="1" applyBorder="1" applyAlignment="1" applyProtection="1">
      <alignment vertical="top" wrapText="1"/>
    </xf>
    <xf numFmtId="0" fontId="1" fillId="0" borderId="27" xfId="0" applyFont="1" applyFill="1" applyBorder="1" applyAlignment="1" applyProtection="1">
      <alignment vertical="top" wrapText="1"/>
      <protection locked="0"/>
    </xf>
    <xf numFmtId="0" fontId="53" fillId="0" borderId="11" xfId="0" applyFont="1" applyFill="1" applyBorder="1" applyAlignment="1" applyProtection="1">
      <alignment horizontal="center" vertical="top" wrapText="1"/>
      <protection locked="0"/>
    </xf>
    <xf numFmtId="0" fontId="1" fillId="0" borderId="8"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5" borderId="0" xfId="0" applyFont="1" applyFill="1" applyAlignment="1" applyProtection="1">
      <alignment vertical="top"/>
      <protection locked="0"/>
    </xf>
    <xf numFmtId="0" fontId="1" fillId="5" borderId="0" xfId="0" applyFont="1" applyFill="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0" xfId="0" applyFont="1" applyAlignment="1" applyProtection="1">
      <alignment vertical="top"/>
      <protection locked="0"/>
    </xf>
    <xf numFmtId="0" fontId="15" fillId="4" borderId="7" xfId="0" applyFont="1" applyFill="1" applyBorder="1" applyAlignment="1" applyProtection="1">
      <alignment horizontal="center" vertical="top" wrapText="1"/>
      <protection locked="0"/>
    </xf>
    <xf numFmtId="0" fontId="15" fillId="4" borderId="28" xfId="0" applyFont="1" applyFill="1" applyBorder="1" applyAlignment="1" applyProtection="1">
      <alignment horizontal="center" vertical="top" wrapText="1"/>
      <protection locked="0"/>
    </xf>
    <xf numFmtId="0" fontId="16" fillId="0" borderId="0" xfId="0" applyFont="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32" fillId="0" borderId="0"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16" fillId="0" borderId="7" xfId="0" applyFont="1" applyFill="1" applyBorder="1" applyAlignment="1" applyProtection="1">
      <alignment horizontal="center" vertical="top" wrapText="1"/>
      <protection locked="0"/>
    </xf>
    <xf numFmtId="0" fontId="16" fillId="0" borderId="3" xfId="0" applyFont="1" applyBorder="1" applyAlignment="1" applyProtection="1">
      <alignment horizontal="center" vertical="top" wrapText="1"/>
      <protection locked="0"/>
    </xf>
    <xf numFmtId="0" fontId="16" fillId="0" borderId="2" xfId="0" applyFont="1" applyBorder="1" applyAlignment="1" applyProtection="1">
      <alignment horizontal="center" vertical="top" wrapText="1"/>
    </xf>
    <xf numFmtId="0" fontId="1" fillId="0" borderId="11" xfId="0" applyFont="1" applyFill="1" applyBorder="1" applyAlignment="1" applyProtection="1">
      <alignment vertical="top" wrapText="1"/>
      <protection locked="0"/>
    </xf>
    <xf numFmtId="0" fontId="16" fillId="0" borderId="7" xfId="0" applyFont="1" applyBorder="1" applyAlignment="1" applyProtection="1">
      <alignment vertical="top" wrapText="1"/>
    </xf>
    <xf numFmtId="0" fontId="53" fillId="0" borderId="7" xfId="0" applyFont="1" applyFill="1" applyBorder="1" applyAlignment="1" applyProtection="1">
      <alignment vertical="top" wrapText="1"/>
      <protection locked="0"/>
    </xf>
    <xf numFmtId="0" fontId="16" fillId="0" borderId="29" xfId="0" applyFont="1" applyBorder="1" applyAlignment="1" applyProtection="1">
      <alignment vertical="top" wrapText="1"/>
      <protection locked="0"/>
    </xf>
    <xf numFmtId="0" fontId="16" fillId="5" borderId="7" xfId="0" applyFont="1" applyFill="1" applyBorder="1" applyAlignment="1" applyProtection="1">
      <alignment horizontal="center" vertical="top" wrapText="1"/>
      <protection locked="0"/>
    </xf>
    <xf numFmtId="0" fontId="1" fillId="0" borderId="7" xfId="0" applyFont="1" applyFill="1" applyBorder="1" applyAlignment="1" applyProtection="1">
      <alignment vertical="top"/>
      <protection locked="0"/>
    </xf>
    <xf numFmtId="0" fontId="16" fillId="0" borderId="7" xfId="0" applyFont="1" applyFill="1" applyBorder="1" applyAlignment="1" applyProtection="1">
      <alignment horizontal="center" vertical="top"/>
      <protection locked="0"/>
    </xf>
    <xf numFmtId="0" fontId="1" fillId="5" borderId="0" xfId="0" applyFont="1" applyFill="1" applyAlignment="1">
      <alignment vertical="top"/>
    </xf>
    <xf numFmtId="0" fontId="1" fillId="5" borderId="0" xfId="0" applyFont="1" applyFill="1" applyBorder="1" applyAlignment="1">
      <alignment vertical="top"/>
    </xf>
    <xf numFmtId="0" fontId="1" fillId="0" borderId="0" xfId="0" applyFont="1" applyFill="1" applyAlignment="1">
      <alignment vertical="top"/>
    </xf>
    <xf numFmtId="0" fontId="1" fillId="0" borderId="0" xfId="0" applyFont="1" applyAlignment="1">
      <alignment vertical="top"/>
    </xf>
    <xf numFmtId="0" fontId="15" fillId="4" borderId="7" xfId="0" applyFont="1" applyFill="1" applyBorder="1" applyAlignment="1">
      <alignment horizontal="center" vertical="top" wrapText="1"/>
    </xf>
    <xf numFmtId="0" fontId="15" fillId="4" borderId="28" xfId="0" applyFont="1" applyFill="1" applyBorder="1" applyAlignment="1">
      <alignment horizontal="center" vertical="top" wrapText="1"/>
    </xf>
    <xf numFmtId="0" fontId="16" fillId="0" borderId="41" xfId="0" applyFont="1" applyBorder="1" applyAlignment="1" applyProtection="1">
      <alignment vertical="center" wrapText="1"/>
    </xf>
    <xf numFmtId="0" fontId="35" fillId="0" borderId="0" xfId="0" applyFont="1" applyBorder="1" applyAlignment="1">
      <alignment horizontal="center" vertical="center"/>
    </xf>
    <xf numFmtId="0" fontId="16" fillId="0" borderId="7" xfId="0" applyFont="1" applyBorder="1" applyAlignment="1" applyProtection="1">
      <alignment horizontal="center" vertical="top" wrapText="1"/>
      <protection locked="0"/>
    </xf>
    <xf numFmtId="0" fontId="16" fillId="0" borderId="60"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16" fillId="0" borderId="6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69" xfId="0" applyFont="1" applyFill="1" applyBorder="1" applyAlignment="1">
      <alignment horizontal="center" vertical="top" wrapText="1"/>
    </xf>
    <xf numFmtId="0" fontId="8" fillId="0" borderId="70" xfId="0" applyFont="1" applyFill="1" applyBorder="1" applyAlignment="1" applyProtection="1">
      <alignment vertical="top" wrapText="1"/>
      <protection locked="0"/>
    </xf>
    <xf numFmtId="0" fontId="16" fillId="5" borderId="0" xfId="0" applyFont="1"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 fillId="0" borderId="3" xfId="0" applyFont="1" applyBorder="1" applyAlignment="1" applyProtection="1">
      <alignment horizontal="center" vertical="top" wrapText="1"/>
      <protection locked="0"/>
    </xf>
    <xf numFmtId="0" fontId="16" fillId="5" borderId="0" xfId="0" applyFont="1" applyFill="1" applyBorder="1" applyAlignment="1" applyProtection="1">
      <alignment horizontal="center" vertical="top" wrapText="1"/>
      <protection locked="0"/>
    </xf>
    <xf numFmtId="0" fontId="16" fillId="5" borderId="12" xfId="0" applyFont="1" applyFill="1" applyBorder="1" applyAlignment="1" applyProtection="1">
      <alignment horizontal="center" vertical="center" wrapText="1"/>
      <protection locked="0"/>
    </xf>
    <xf numFmtId="0" fontId="69" fillId="5" borderId="0" xfId="0" applyFont="1" applyFill="1" applyBorder="1" applyAlignment="1" applyProtection="1">
      <alignment vertical="top"/>
      <protection locked="0"/>
    </xf>
    <xf numFmtId="0" fontId="69" fillId="0" borderId="0" xfId="0" applyFont="1" applyBorder="1" applyAlignment="1" applyProtection="1">
      <alignment vertical="top"/>
      <protection locked="0"/>
    </xf>
    <xf numFmtId="0" fontId="69" fillId="0" borderId="0" xfId="0" applyFont="1" applyFill="1" applyBorder="1" applyAlignment="1" applyProtection="1">
      <alignment vertical="top"/>
      <protection locked="0"/>
    </xf>
    <xf numFmtId="0" fontId="70" fillId="0" borderId="0" xfId="0" applyFont="1" applyFill="1" applyBorder="1" applyAlignment="1" applyProtection="1">
      <alignment horizontal="center" vertical="top"/>
      <protection locked="0"/>
    </xf>
    <xf numFmtId="0" fontId="71" fillId="0" borderId="0" xfId="0" applyFont="1" applyFill="1" applyBorder="1" applyAlignment="1" applyProtection="1">
      <alignment horizontal="center" vertical="top"/>
      <protection locked="0"/>
    </xf>
    <xf numFmtId="0" fontId="69" fillId="5" borderId="0" xfId="0" applyFont="1" applyFill="1" applyBorder="1" applyAlignment="1" applyProtection="1">
      <alignment vertical="top" wrapText="1"/>
      <protection locked="0"/>
    </xf>
    <xf numFmtId="0" fontId="69" fillId="0" borderId="0" xfId="0" applyFont="1" applyFill="1" applyAlignment="1" applyProtection="1">
      <alignment vertical="top"/>
      <protection locked="0"/>
    </xf>
    <xf numFmtId="0" fontId="69" fillId="5" borderId="0" xfId="0" applyFont="1" applyFill="1" applyAlignment="1" applyProtection="1">
      <alignment vertical="top"/>
      <protection locked="0"/>
    </xf>
    <xf numFmtId="0" fontId="67" fillId="0" borderId="28" xfId="0" applyFont="1" applyFill="1" applyBorder="1" applyAlignment="1" applyProtection="1">
      <alignment vertical="top" wrapText="1"/>
      <protection locked="0"/>
    </xf>
    <xf numFmtId="0" fontId="67" fillId="0" borderId="5" xfId="0" applyFont="1" applyFill="1" applyBorder="1" applyAlignment="1" applyProtection="1">
      <alignment vertical="top" wrapText="1"/>
      <protection locked="0"/>
    </xf>
    <xf numFmtId="0" fontId="67" fillId="0" borderId="46" xfId="0" applyFont="1" applyFill="1" applyBorder="1" applyAlignment="1" applyProtection="1">
      <alignment vertical="top" wrapText="1"/>
      <protection locked="0"/>
    </xf>
    <xf numFmtId="0" fontId="73" fillId="0" borderId="7" xfId="0" applyFont="1" applyFill="1" applyBorder="1" applyAlignment="1" applyProtection="1">
      <alignment vertical="top" wrapText="1"/>
      <protection locked="0"/>
    </xf>
    <xf numFmtId="0" fontId="67" fillId="0" borderId="7" xfId="0" applyFont="1" applyFill="1" applyBorder="1" applyAlignment="1" applyProtection="1">
      <alignment vertical="top" wrapText="1"/>
      <protection locked="0"/>
    </xf>
    <xf numFmtId="0" fontId="69" fillId="5" borderId="12" xfId="0" applyFont="1" applyFill="1" applyBorder="1" applyAlignment="1" applyProtection="1">
      <alignment vertical="top" wrapText="1"/>
      <protection locked="0"/>
    </xf>
    <xf numFmtId="0" fontId="67" fillId="0" borderId="7" xfId="0" applyFont="1" applyBorder="1" applyAlignment="1" applyProtection="1">
      <alignment vertical="top" wrapText="1"/>
      <protection locked="0"/>
    </xf>
    <xf numFmtId="0" fontId="73" fillId="0" borderId="7" xfId="0" applyFont="1" applyFill="1" applyBorder="1" applyAlignment="1" applyProtection="1">
      <alignment horizontal="center" vertical="top" wrapText="1"/>
      <protection locked="0"/>
    </xf>
    <xf numFmtId="0" fontId="74" fillId="0" borderId="7" xfId="0" applyFont="1" applyFill="1" applyBorder="1" applyAlignment="1" applyProtection="1">
      <alignment vertical="top" wrapText="1"/>
      <protection locked="0"/>
    </xf>
    <xf numFmtId="0" fontId="67" fillId="0" borderId="69" xfId="0" applyFont="1" applyFill="1" applyBorder="1" applyAlignment="1" applyProtection="1">
      <alignment vertical="top" wrapText="1"/>
      <protection locked="0"/>
    </xf>
    <xf numFmtId="0" fontId="21" fillId="0" borderId="7" xfId="0" applyFont="1" applyFill="1" applyBorder="1" applyAlignment="1" applyProtection="1">
      <alignment vertical="top" wrapText="1"/>
      <protection locked="0"/>
    </xf>
    <xf numFmtId="0" fontId="16" fillId="0" borderId="13" xfId="0" applyFont="1" applyFill="1" applyBorder="1" applyAlignment="1" applyProtection="1">
      <alignment horizontal="center" vertical="center" wrapText="1"/>
      <protection locked="0"/>
    </xf>
    <xf numFmtId="0" fontId="21" fillId="0" borderId="9" xfId="0" applyFont="1" applyFill="1" applyBorder="1" applyAlignment="1" applyProtection="1">
      <alignment vertical="top" wrapText="1"/>
      <protection locked="0"/>
    </xf>
    <xf numFmtId="0" fontId="62" fillId="0" borderId="71" xfId="0" applyFont="1" applyFill="1" applyBorder="1" applyAlignment="1" applyProtection="1">
      <alignment horizontal="center" vertical="top" wrapText="1"/>
      <protection locked="0"/>
    </xf>
    <xf numFmtId="9" fontId="75" fillId="0" borderId="72" xfId="0" applyNumberFormat="1" applyFont="1" applyFill="1" applyBorder="1" applyAlignment="1" applyProtection="1">
      <alignment horizontal="center" vertical="top" wrapText="1"/>
      <protection locked="0"/>
    </xf>
    <xf numFmtId="0" fontId="21" fillId="0" borderId="7" xfId="0" applyFont="1" applyFill="1" applyBorder="1" applyAlignment="1" applyProtection="1">
      <alignment vertical="top"/>
      <protection locked="0"/>
    </xf>
    <xf numFmtId="0" fontId="52" fillId="0" borderId="28" xfId="0" applyFont="1" applyFill="1" applyBorder="1" applyAlignment="1" applyProtection="1">
      <alignment vertical="top" wrapText="1"/>
      <protection locked="0"/>
    </xf>
    <xf numFmtId="0" fontId="53" fillId="0" borderId="28" xfId="0" applyFont="1" applyFill="1" applyBorder="1" applyAlignment="1" applyProtection="1">
      <alignment vertical="top" wrapText="1"/>
      <protection locked="0"/>
    </xf>
    <xf numFmtId="0" fontId="16" fillId="0" borderId="13" xfId="0" applyFont="1" applyFill="1" applyBorder="1" applyAlignment="1" applyProtection="1">
      <alignment horizontal="center" vertical="top" wrapText="1"/>
      <protection locked="0"/>
    </xf>
    <xf numFmtId="0" fontId="21" fillId="0" borderId="9" xfId="0" applyFont="1" applyFill="1" applyBorder="1" applyAlignment="1" applyProtection="1">
      <alignment vertical="top"/>
      <protection locked="0"/>
    </xf>
    <xf numFmtId="1" fontId="75" fillId="0" borderId="72" xfId="0" applyNumberFormat="1" applyFont="1" applyFill="1" applyBorder="1" applyAlignment="1" applyProtection="1">
      <alignment horizontal="center" vertical="top"/>
      <protection locked="0"/>
    </xf>
    <xf numFmtId="0" fontId="67" fillId="0" borderId="9" xfId="0" applyFont="1" applyFill="1" applyBorder="1" applyAlignment="1" applyProtection="1">
      <alignment vertical="top" wrapText="1"/>
      <protection locked="0"/>
    </xf>
    <xf numFmtId="0" fontId="8" fillId="0" borderId="7" xfId="0" applyFont="1" applyFill="1" applyBorder="1" applyAlignment="1" applyProtection="1">
      <alignment vertical="top"/>
      <protection locked="0"/>
    </xf>
    <xf numFmtId="0" fontId="76" fillId="0" borderId="9"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67" fillId="0" borderId="70" xfId="0" applyFont="1" applyFill="1" applyBorder="1" applyAlignment="1" applyProtection="1">
      <alignment vertical="top" wrapText="1"/>
      <protection locked="0"/>
    </xf>
    <xf numFmtId="0" fontId="1"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5" xfId="0" applyFont="1" applyBorder="1" applyAlignment="1" applyProtection="1">
      <alignment horizontal="left" vertical="top" wrapText="1"/>
      <protection locked="0"/>
    </xf>
    <xf numFmtId="0" fontId="1" fillId="0" borderId="7" xfId="0" applyFont="1" applyFill="1" applyBorder="1" applyAlignment="1" applyProtection="1">
      <alignment horizontal="center" vertical="top" wrapText="1"/>
      <protection locked="0"/>
    </xf>
    <xf numFmtId="0" fontId="1" fillId="0" borderId="7" xfId="0" applyFont="1" applyBorder="1" applyAlignment="1" applyProtection="1">
      <alignment horizontal="left" vertical="top" wrapText="1"/>
    </xf>
    <xf numFmtId="0" fontId="1" fillId="0" borderId="16" xfId="0" applyFont="1" applyBorder="1" applyAlignment="1" applyProtection="1">
      <alignment horizontal="center" vertical="top" wrapText="1"/>
    </xf>
    <xf numFmtId="0" fontId="38" fillId="2" borderId="42" xfId="0" applyFont="1" applyFill="1" applyBorder="1" applyAlignment="1">
      <alignment vertical="center"/>
    </xf>
    <xf numFmtId="0" fontId="38" fillId="2" borderId="40" xfId="0" applyFont="1" applyFill="1" applyBorder="1" applyAlignment="1">
      <alignment vertical="center"/>
    </xf>
    <xf numFmtId="0" fontId="38" fillId="2" borderId="43" xfId="0" applyFont="1" applyFill="1" applyBorder="1" applyAlignment="1">
      <alignment vertical="center"/>
    </xf>
    <xf numFmtId="0" fontId="1" fillId="0" borderId="60" xfId="0" applyFont="1" applyFill="1" applyBorder="1" applyAlignment="1" applyProtection="1">
      <alignment vertical="top" wrapText="1"/>
      <protection locked="0"/>
    </xf>
    <xf numFmtId="0" fontId="1" fillId="0" borderId="7" xfId="0" applyFont="1" applyBorder="1" applyAlignment="1" applyProtection="1">
      <alignment wrapText="1"/>
      <protection locked="0"/>
    </xf>
    <xf numFmtId="0" fontId="1" fillId="0" borderId="27" xfId="0" applyFont="1" applyBorder="1" applyAlignment="1" applyProtection="1">
      <alignment horizontal="center" vertical="top" wrapText="1"/>
    </xf>
    <xf numFmtId="0" fontId="16" fillId="0" borderId="11"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top" wrapText="1"/>
    </xf>
    <xf numFmtId="0" fontId="1" fillId="5" borderId="27" xfId="0" applyFont="1" applyFill="1" applyBorder="1" applyAlignment="1" applyProtection="1">
      <alignment horizontal="left" vertical="top" wrapText="1"/>
      <protection locked="0"/>
    </xf>
    <xf numFmtId="0" fontId="1" fillId="0" borderId="7" xfId="0" applyFont="1" applyBorder="1" applyAlignment="1" applyProtection="1">
      <alignment vertical="top" wrapText="1"/>
      <protection locked="0"/>
    </xf>
    <xf numFmtId="0" fontId="1" fillId="0" borderId="7" xfId="0" applyFont="1" applyBorder="1" applyAlignment="1" applyProtection="1">
      <alignment horizontal="left" vertical="center" wrapText="1"/>
    </xf>
    <xf numFmtId="0" fontId="1" fillId="0" borderId="0" xfId="0" applyFont="1" applyAlignment="1" applyProtection="1">
      <alignment vertical="top" wrapText="1"/>
      <protection locked="0"/>
    </xf>
    <xf numFmtId="0" fontId="8" fillId="0" borderId="49" xfId="0" applyFont="1" applyFill="1" applyBorder="1" applyAlignment="1" applyProtection="1">
      <alignment vertical="top" wrapText="1"/>
    </xf>
    <xf numFmtId="0" fontId="16" fillId="0" borderId="7"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xf>
    <xf numFmtId="0" fontId="1" fillId="0" borderId="7" xfId="0" applyFont="1" applyBorder="1" applyAlignment="1" applyProtection="1">
      <alignment horizontal="left" vertical="top" wrapText="1"/>
      <protection locked="0"/>
    </xf>
    <xf numFmtId="0" fontId="1" fillId="0" borderId="7" xfId="0" applyFont="1" applyBorder="1" applyProtection="1">
      <protection locked="0"/>
    </xf>
    <xf numFmtId="0" fontId="16" fillId="0" borderId="29" xfId="0" applyFont="1" applyBorder="1" applyAlignment="1" applyProtection="1">
      <alignment horizontal="center" vertical="center" wrapText="1"/>
      <protection locked="0"/>
    </xf>
    <xf numFmtId="0" fontId="16" fillId="0" borderId="29" xfId="0" applyFont="1" applyBorder="1" applyAlignment="1" applyProtection="1">
      <alignment horizontal="center" vertical="top" wrapText="1"/>
      <protection locked="0"/>
    </xf>
    <xf numFmtId="0" fontId="16" fillId="0" borderId="29" xfId="0" applyFont="1" applyBorder="1" applyAlignment="1" applyProtection="1">
      <alignment horizontal="center" vertical="center" wrapText="1"/>
    </xf>
    <xf numFmtId="0" fontId="1" fillId="0" borderId="9" xfId="0" applyFont="1" applyBorder="1" applyAlignment="1" applyProtection="1">
      <alignment horizontal="center" vertical="top" wrapText="1"/>
    </xf>
    <xf numFmtId="0" fontId="49" fillId="0" borderId="7" xfId="0" applyFont="1" applyFill="1" applyBorder="1" applyAlignment="1" applyProtection="1">
      <alignment horizontal="center" vertical="top" wrapText="1"/>
      <protection locked="0"/>
    </xf>
    <xf numFmtId="0" fontId="16" fillId="0" borderId="7" xfId="0" applyFont="1" applyBorder="1" applyAlignment="1" applyProtection="1">
      <alignment horizontal="center" vertical="center" wrapText="1"/>
    </xf>
    <xf numFmtId="0" fontId="78" fillId="0" borderId="7" xfId="2" applyFill="1" applyBorder="1" applyAlignment="1">
      <alignment vertical="top" wrapText="1"/>
    </xf>
    <xf numFmtId="0" fontId="16" fillId="0" borderId="60"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78" fillId="0" borderId="7" xfId="2" applyFill="1" applyBorder="1" applyAlignment="1" applyProtection="1">
      <alignment vertical="top" wrapText="1"/>
      <protection locked="0"/>
    </xf>
    <xf numFmtId="0" fontId="67" fillId="0" borderId="61" xfId="0" applyFont="1" applyFill="1" applyBorder="1" applyAlignment="1" applyProtection="1">
      <alignment vertical="top" wrapText="1"/>
      <protection locked="0"/>
    </xf>
    <xf numFmtId="0" fontId="77" fillId="0" borderId="74" xfId="0" applyFont="1" applyBorder="1" applyAlignment="1">
      <alignment vertical="center" wrapText="1"/>
    </xf>
    <xf numFmtId="0" fontId="78" fillId="0" borderId="7" xfId="2" applyFill="1" applyBorder="1" applyAlignment="1" applyProtection="1">
      <alignment vertical="top" wrapText="1"/>
    </xf>
    <xf numFmtId="0" fontId="78" fillId="0" borderId="13" xfId="2" applyFill="1" applyBorder="1" applyAlignment="1" applyProtection="1">
      <alignment vertical="top" wrapText="1"/>
    </xf>
    <xf numFmtId="0" fontId="78" fillId="0" borderId="75" xfId="2" applyBorder="1" applyAlignment="1">
      <alignment vertical="center" wrapText="1"/>
    </xf>
    <xf numFmtId="0" fontId="1" fillId="0" borderId="14"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67" fillId="0" borderId="64"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78" fillId="0" borderId="3" xfId="2" applyFill="1" applyBorder="1" applyAlignment="1">
      <alignment vertical="top" wrapText="1"/>
    </xf>
    <xf numFmtId="0" fontId="1" fillId="0" borderId="28"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7" xfId="0" applyFont="1" applyFill="1" applyBorder="1" applyAlignment="1" applyProtection="1">
      <alignment vertical="top" wrapText="1"/>
    </xf>
    <xf numFmtId="0" fontId="79" fillId="0" borderId="7" xfId="0" applyFont="1" applyBorder="1" applyAlignment="1">
      <alignment vertical="center" wrapText="1"/>
    </xf>
    <xf numFmtId="0" fontId="77" fillId="0" borderId="7" xfId="0" applyFont="1" applyBorder="1" applyAlignment="1">
      <alignment vertical="center" wrapText="1"/>
    </xf>
    <xf numFmtId="0" fontId="78" fillId="0" borderId="3" xfId="2" applyFill="1" applyBorder="1" applyAlignment="1" applyProtection="1">
      <alignment vertical="top" wrapText="1"/>
      <protection locked="0"/>
    </xf>
    <xf numFmtId="0" fontId="1" fillId="6" borderId="5" xfId="0" applyFont="1" applyFill="1" applyBorder="1" applyAlignment="1" applyProtection="1">
      <alignment vertical="top" wrapText="1"/>
      <protection locked="0"/>
    </xf>
    <xf numFmtId="0" fontId="78" fillId="0" borderId="71" xfId="2" applyBorder="1" applyAlignment="1">
      <alignment vertical="center" wrapText="1"/>
    </xf>
    <xf numFmtId="0" fontId="77" fillId="0" borderId="72" xfId="0" applyFont="1" applyBorder="1" applyAlignment="1">
      <alignment vertical="center" wrapText="1"/>
    </xf>
    <xf numFmtId="0" fontId="68" fillId="13" borderId="7" xfId="0" applyFont="1" applyFill="1" applyBorder="1" applyAlignment="1">
      <alignment vertical="center" wrapText="1"/>
    </xf>
    <xf numFmtId="0" fontId="68" fillId="13" borderId="7" xfId="0" applyFont="1" applyFill="1" applyBorder="1" applyAlignment="1">
      <alignment horizontal="left" vertical="center" wrapText="1" indent="1"/>
    </xf>
    <xf numFmtId="0" fontId="58" fillId="13" borderId="7" xfId="0" applyFont="1" applyFill="1" applyBorder="1" applyAlignment="1">
      <alignment vertical="center" wrapText="1"/>
    </xf>
    <xf numFmtId="0" fontId="58" fillId="13" borderId="11" xfId="0" applyFont="1" applyFill="1" applyBorder="1" applyAlignment="1">
      <alignment vertical="center" wrapText="1"/>
    </xf>
    <xf numFmtId="0" fontId="78" fillId="0" borderId="74" xfId="2" applyBorder="1" applyAlignment="1">
      <alignment vertical="center" wrapText="1"/>
    </xf>
    <xf numFmtId="0" fontId="82" fillId="0" borderId="0" xfId="0" applyFont="1"/>
    <xf numFmtId="0" fontId="82" fillId="0" borderId="72" xfId="0" applyFont="1" applyBorder="1" applyAlignment="1">
      <alignment vertical="center" wrapText="1"/>
    </xf>
    <xf numFmtId="0" fontId="8" fillId="0" borderId="6" xfId="0" applyFont="1" applyFill="1" applyBorder="1" applyAlignment="1" applyProtection="1">
      <alignment vertical="top" wrapText="1"/>
    </xf>
    <xf numFmtId="0" fontId="82" fillId="0" borderId="7" xfId="0" applyFont="1" applyBorder="1"/>
    <xf numFmtId="0" fontId="78" fillId="0" borderId="7" xfId="2" applyBorder="1" applyAlignment="1" applyProtection="1">
      <alignment horizontal="justify" vertical="top" wrapText="1"/>
    </xf>
    <xf numFmtId="0" fontId="78" fillId="0" borderId="6" xfId="2" applyFill="1" applyBorder="1" applyAlignment="1" applyProtection="1">
      <alignment vertical="top" wrapText="1"/>
      <protection locked="0"/>
    </xf>
    <xf numFmtId="0" fontId="58" fillId="6" borderId="7" xfId="0" applyFont="1" applyFill="1" applyBorder="1" applyAlignment="1">
      <alignment vertical="center" wrapText="1"/>
    </xf>
    <xf numFmtId="0" fontId="77" fillId="0" borderId="75" xfId="0" applyFont="1" applyBorder="1" applyAlignment="1">
      <alignment vertical="center" wrapText="1"/>
    </xf>
    <xf numFmtId="0" fontId="77" fillId="0" borderId="7" xfId="0" applyFont="1" applyBorder="1"/>
    <xf numFmtId="0" fontId="78" fillId="0" borderId="3" xfId="2" applyFill="1" applyBorder="1" applyAlignment="1" applyProtection="1">
      <alignment vertical="top" wrapText="1"/>
    </xf>
    <xf numFmtId="0" fontId="78" fillId="0" borderId="28" xfId="2" applyFill="1" applyBorder="1" applyAlignment="1" applyProtection="1">
      <alignment vertical="top" wrapText="1"/>
      <protection locked="0"/>
    </xf>
    <xf numFmtId="14" fontId="73" fillId="0" borderId="7" xfId="0" applyNumberFormat="1" applyFont="1" applyFill="1" applyBorder="1" applyAlignment="1" applyProtection="1">
      <alignment horizontal="left" vertical="top" wrapText="1"/>
      <protection locked="0"/>
    </xf>
    <xf numFmtId="0" fontId="79" fillId="0" borderId="74" xfId="0" applyFont="1" applyBorder="1" applyAlignment="1">
      <alignment vertical="center"/>
    </xf>
    <xf numFmtId="0" fontId="1" fillId="0" borderId="6" xfId="0" applyFont="1" applyFill="1" applyBorder="1" applyAlignment="1" applyProtection="1">
      <alignment vertical="top" wrapText="1"/>
      <protection locked="0"/>
    </xf>
    <xf numFmtId="0" fontId="78" fillId="0" borderId="7" xfId="2" applyBorder="1" applyAlignment="1" applyProtection="1">
      <alignment vertical="top" wrapText="1"/>
    </xf>
    <xf numFmtId="0" fontId="8" fillId="0" borderId="60" xfId="0" applyFont="1" applyFill="1" applyBorder="1" applyAlignment="1" applyProtection="1">
      <alignment vertical="top" wrapText="1"/>
    </xf>
    <xf numFmtId="0" fontId="8" fillId="0" borderId="12" xfId="0" applyFont="1" applyFill="1" applyBorder="1" applyAlignment="1" applyProtection="1">
      <alignment vertical="top" wrapText="1"/>
    </xf>
    <xf numFmtId="0" fontId="1" fillId="6" borderId="13" xfId="0" applyFont="1" applyFill="1" applyBorder="1" applyAlignment="1" applyProtection="1">
      <alignment vertical="top" wrapText="1"/>
    </xf>
    <xf numFmtId="0" fontId="67" fillId="6" borderId="62" xfId="0" applyFont="1" applyFill="1" applyBorder="1" applyAlignment="1" applyProtection="1">
      <alignment vertical="top" wrapText="1"/>
      <protection locked="0"/>
    </xf>
    <xf numFmtId="0" fontId="67" fillId="6" borderId="28" xfId="0" applyFont="1" applyFill="1" applyBorder="1" applyAlignment="1" applyProtection="1">
      <alignment vertical="top" wrapText="1"/>
      <protection locked="0"/>
    </xf>
    <xf numFmtId="0" fontId="1" fillId="0" borderId="30" xfId="0" applyFont="1" applyFill="1" applyBorder="1" applyAlignment="1" applyProtection="1">
      <alignment vertical="top" wrapText="1"/>
      <protection locked="0"/>
    </xf>
    <xf numFmtId="0" fontId="1" fillId="0" borderId="7" xfId="0" applyFont="1" applyBorder="1" applyAlignment="1" applyProtection="1">
      <alignment horizontal="left" vertical="top" wrapText="1"/>
      <protection locked="0"/>
    </xf>
    <xf numFmtId="0" fontId="1" fillId="0" borderId="63" xfId="0" applyFont="1" applyFill="1" applyBorder="1" applyAlignment="1">
      <alignment vertical="top" wrapText="1"/>
    </xf>
    <xf numFmtId="14" fontId="18" fillId="4" borderId="0" xfId="0" applyNumberFormat="1" applyFont="1" applyFill="1" applyBorder="1" applyAlignment="1">
      <alignment horizontal="center" vertical="center" wrapText="1"/>
    </xf>
    <xf numFmtId="0" fontId="78" fillId="0" borderId="2" xfId="2" applyFill="1" applyBorder="1" applyAlignment="1" applyProtection="1">
      <alignment vertical="top" wrapText="1"/>
      <protection locked="0"/>
    </xf>
    <xf numFmtId="0" fontId="78" fillId="0" borderId="0" xfId="2"/>
    <xf numFmtId="0" fontId="83" fillId="0" borderId="7" xfId="2" applyFont="1" applyFill="1" applyBorder="1" applyAlignment="1">
      <alignment vertical="top" wrapText="1"/>
    </xf>
    <xf numFmtId="0" fontId="0" fillId="0" borderId="7" xfId="0" applyBorder="1"/>
    <xf numFmtId="0" fontId="51" fillId="0" borderId="0" xfId="0" applyFont="1" applyFill="1"/>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top" wrapText="1"/>
      <protection locked="0"/>
    </xf>
    <xf numFmtId="0" fontId="1" fillId="0" borderId="0" xfId="0" applyFont="1" applyBorder="1" applyAlignment="1" applyProtection="1">
      <alignment horizontal="center" vertical="top"/>
    </xf>
    <xf numFmtId="0" fontId="36" fillId="0" borderId="0" xfId="0" applyFont="1" applyBorder="1" applyAlignment="1" applyProtection="1">
      <alignment vertical="top"/>
      <protection locked="0"/>
    </xf>
    <xf numFmtId="0" fontId="36" fillId="0" borderId="0" xfId="0" applyFont="1" applyBorder="1" applyAlignment="1" applyProtection="1">
      <alignment vertical="top" wrapText="1"/>
      <protection locked="0"/>
    </xf>
    <xf numFmtId="0" fontId="36" fillId="0" borderId="0" xfId="0" applyFont="1" applyBorder="1" applyAlignment="1" applyProtection="1">
      <alignment horizontal="center" vertical="center"/>
      <protection locked="0"/>
    </xf>
    <xf numFmtId="0" fontId="84" fillId="0" borderId="0" xfId="0" applyFont="1" applyBorder="1" applyAlignment="1" applyProtection="1">
      <alignment horizontal="center" vertical="top"/>
      <protection locked="0"/>
    </xf>
    <xf numFmtId="0" fontId="25" fillId="0" borderId="0" xfId="0" applyFont="1" applyBorder="1" applyAlignment="1" applyProtection="1">
      <alignment horizontal="center" vertical="top"/>
    </xf>
    <xf numFmtId="0" fontId="29" fillId="0" borderId="0" xfId="0" applyFont="1" applyBorder="1" applyAlignment="1" applyProtection="1">
      <alignment horizontal="right" vertical="top"/>
      <protection locked="0"/>
    </xf>
    <xf numFmtId="0" fontId="85" fillId="0" borderId="0" xfId="0" applyFont="1" applyBorder="1" applyAlignment="1" applyProtection="1">
      <alignment horizontal="center" vertical="top"/>
      <protection locked="0"/>
    </xf>
    <xf numFmtId="0" fontId="29" fillId="0" borderId="0" xfId="0" applyFont="1" applyBorder="1" applyAlignment="1" applyProtection="1">
      <alignment vertical="top"/>
      <protection locked="0"/>
    </xf>
    <xf numFmtId="0" fontId="27" fillId="0" borderId="0" xfId="0" applyFont="1" applyBorder="1" applyAlignment="1" applyProtection="1">
      <alignment vertical="top"/>
      <protection locked="0"/>
    </xf>
    <xf numFmtId="0" fontId="65" fillId="0" borderId="0" xfId="0" applyFont="1" applyBorder="1" applyAlignment="1" applyProtection="1">
      <alignment vertical="top" wrapText="1"/>
      <protection locked="0"/>
    </xf>
    <xf numFmtId="0" fontId="86" fillId="0" borderId="0" xfId="0" applyFont="1" applyAlignment="1">
      <alignment vertical="center" wrapText="1"/>
    </xf>
    <xf numFmtId="0" fontId="87" fillId="0" borderId="0" xfId="0" applyFont="1" applyBorder="1" applyAlignment="1" applyProtection="1">
      <alignment vertical="top"/>
      <protection locked="0"/>
    </xf>
    <xf numFmtId="0" fontId="22" fillId="0" borderId="0" xfId="0" applyFont="1" applyBorder="1" applyAlignment="1" applyProtection="1">
      <alignment horizontal="center" vertical="top"/>
    </xf>
    <xf numFmtId="0" fontId="1" fillId="0" borderId="0" xfId="0" applyFont="1" applyBorder="1" applyAlignment="1" applyProtection="1">
      <alignment horizontal="centerContinuous" vertical="top"/>
      <protection locked="0"/>
    </xf>
    <xf numFmtId="0" fontId="22" fillId="0" borderId="0" xfId="0" applyFont="1" applyBorder="1" applyAlignment="1" applyProtection="1">
      <alignment horizontal="centerContinuous" vertical="top" wrapText="1"/>
      <protection locked="0"/>
    </xf>
    <xf numFmtId="0" fontId="22" fillId="0" borderId="0" xfId="0" applyFont="1" applyBorder="1" applyAlignment="1" applyProtection="1">
      <alignment horizontal="centerContinuous" vertical="top"/>
      <protection locked="0"/>
    </xf>
    <xf numFmtId="164" fontId="88" fillId="14" borderId="7" xfId="0" applyNumberFormat="1" applyFont="1" applyFill="1" applyBorder="1" applyAlignment="1" applyProtection="1">
      <alignment horizontal="center" vertical="top"/>
    </xf>
    <xf numFmtId="0" fontId="27" fillId="0" borderId="0" xfId="0" applyFont="1" applyBorder="1" applyAlignment="1" applyProtection="1">
      <alignment vertical="top"/>
    </xf>
    <xf numFmtId="0" fontId="89" fillId="15" borderId="7" xfId="0" applyFont="1" applyFill="1" applyBorder="1" applyAlignment="1" applyProtection="1">
      <alignment vertical="top"/>
    </xf>
    <xf numFmtId="0" fontId="2" fillId="0" borderId="0" xfId="0" applyFont="1" applyFill="1" applyBorder="1" applyAlignment="1" applyProtection="1">
      <alignment vertical="center"/>
      <protection locked="0"/>
    </xf>
    <xf numFmtId="0" fontId="26" fillId="4" borderId="42" xfId="0" applyFont="1" applyFill="1" applyBorder="1" applyAlignment="1" applyProtection="1">
      <alignment horizontal="center" vertical="center" wrapText="1"/>
    </xf>
    <xf numFmtId="0" fontId="26" fillId="4" borderId="39" xfId="0" applyFont="1" applyFill="1" applyBorder="1" applyAlignment="1" applyProtection="1">
      <alignment horizontal="center" vertical="center" wrapText="1"/>
      <protection locked="0"/>
    </xf>
    <xf numFmtId="0" fontId="26" fillId="4" borderId="39" xfId="0" applyFont="1" applyFill="1" applyBorder="1" applyAlignment="1" applyProtection="1">
      <alignment horizontal="centerContinuous" vertical="center" wrapText="1"/>
      <protection locked="0"/>
    </xf>
    <xf numFmtId="0" fontId="26" fillId="16" borderId="39" xfId="0" applyFont="1" applyFill="1" applyBorder="1" applyAlignment="1" applyProtection="1">
      <alignment horizontal="center" vertical="center" wrapText="1"/>
      <protection locked="0"/>
    </xf>
    <xf numFmtId="0" fontId="26" fillId="16" borderId="58" xfId="0" applyFont="1" applyFill="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6" fillId="4" borderId="32" xfId="0" applyFont="1" applyFill="1" applyBorder="1" applyAlignment="1" applyProtection="1">
      <alignment horizontal="center" vertical="center" wrapText="1"/>
    </xf>
    <xf numFmtId="0" fontId="67" fillId="4" borderId="32" xfId="0" applyFont="1" applyFill="1" applyBorder="1" applyAlignment="1" applyProtection="1">
      <alignment horizontal="center" vertical="center" wrapText="1"/>
      <protection locked="0"/>
    </xf>
    <xf numFmtId="0" fontId="67" fillId="4" borderId="32" xfId="0" applyFont="1" applyFill="1" applyBorder="1" applyAlignment="1" applyProtection="1">
      <alignment horizontal="center" vertical="top" wrapText="1"/>
      <protection locked="0"/>
    </xf>
    <xf numFmtId="0" fontId="61" fillId="16" borderId="32" xfId="0" applyFont="1" applyFill="1" applyBorder="1" applyAlignment="1" applyProtection="1">
      <alignment horizontal="center" vertical="top" wrapText="1"/>
      <protection locked="0"/>
    </xf>
    <xf numFmtId="0" fontId="67" fillId="16" borderId="32" xfId="0" applyFont="1" applyFill="1" applyBorder="1" applyAlignment="1" applyProtection="1">
      <alignment horizontal="center" vertical="top" wrapText="1"/>
      <protection locked="0"/>
    </xf>
    <xf numFmtId="0" fontId="67" fillId="16" borderId="76"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center"/>
    </xf>
    <xf numFmtId="0" fontId="23" fillId="0" borderId="0"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3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center" wrapText="1"/>
      <protection locked="0"/>
    </xf>
    <xf numFmtId="0" fontId="23" fillId="0" borderId="0" xfId="0" applyFont="1" applyFill="1" applyBorder="1" applyAlignment="1" applyProtection="1">
      <alignment horizontal="center" vertical="center"/>
      <protection locked="0"/>
    </xf>
    <xf numFmtId="0" fontId="38" fillId="2" borderId="9" xfId="0" applyFont="1" applyFill="1" applyBorder="1" applyAlignment="1" applyProtection="1">
      <alignment vertical="center"/>
    </xf>
    <xf numFmtId="0" fontId="38" fillId="2" borderId="9" xfId="0" applyFont="1" applyFill="1" applyBorder="1" applyAlignment="1" applyProtection="1">
      <alignment vertical="center"/>
      <protection locked="0"/>
    </xf>
    <xf numFmtId="0" fontId="38" fillId="2" borderId="9" xfId="0" applyFont="1" applyFill="1" applyBorder="1" applyAlignment="1" applyProtection="1">
      <alignment horizontal="center" vertical="center"/>
      <protection locked="0"/>
    </xf>
    <xf numFmtId="0" fontId="91" fillId="2" borderId="9" xfId="0" applyFont="1" applyFill="1" applyBorder="1" applyAlignment="1" applyProtection="1">
      <alignment horizontal="center" vertical="top"/>
      <protection locked="0"/>
    </xf>
    <xf numFmtId="0" fontId="35" fillId="0" borderId="57" xfId="0" applyFont="1" applyBorder="1" applyAlignment="1" applyProtection="1">
      <alignment horizontal="center" vertical="center"/>
    </xf>
    <xf numFmtId="0" fontId="92" fillId="0" borderId="7" xfId="0" quotePrefix="1" applyFont="1" applyBorder="1" applyAlignment="1" applyProtection="1">
      <alignment horizontal="left" vertical="top" wrapText="1"/>
      <protection locked="0"/>
    </xf>
    <xf numFmtId="0" fontId="6" fillId="0" borderId="7" xfId="0" applyFont="1" applyBorder="1" applyAlignment="1" applyProtection="1">
      <alignment horizontal="center" vertical="center"/>
      <protection locked="0"/>
    </xf>
    <xf numFmtId="0" fontId="6" fillId="0" borderId="7" xfId="0" applyFont="1" applyBorder="1" applyAlignment="1" applyProtection="1">
      <alignment horizontal="left" vertical="top"/>
      <protection locked="0"/>
    </xf>
    <xf numFmtId="0" fontId="93" fillId="0" borderId="7" xfId="0" applyFont="1" applyBorder="1" applyAlignment="1" applyProtection="1">
      <alignment horizontal="center" vertical="top" wrapText="1"/>
      <protection locked="0"/>
    </xf>
    <xf numFmtId="0" fontId="94" fillId="0" borderId="77" xfId="0" applyFont="1" applyBorder="1" applyAlignment="1" applyProtection="1">
      <alignment horizontal="center" vertical="center"/>
    </xf>
    <xf numFmtId="0" fontId="1" fillId="0" borderId="77" xfId="0" applyFont="1" applyBorder="1" applyAlignment="1" applyProtection="1">
      <alignment horizontal="center" vertical="top"/>
      <protection locked="0"/>
    </xf>
    <xf numFmtId="0" fontId="95" fillId="0" borderId="39" xfId="0" quotePrefix="1" applyFont="1" applyBorder="1" applyAlignment="1" applyProtection="1">
      <alignment horizontal="left" vertical="top"/>
      <protection locked="0"/>
    </xf>
    <xf numFmtId="0" fontId="95" fillId="0" borderId="39" xfId="0" applyFont="1" applyBorder="1" applyAlignment="1" applyProtection="1">
      <alignment horizontal="center" vertical="center"/>
      <protection locked="0"/>
    </xf>
    <xf numFmtId="0" fontId="95" fillId="0" borderId="39" xfId="0" applyFont="1" applyBorder="1" applyAlignment="1" applyProtection="1">
      <alignment horizontal="left" vertical="top"/>
      <protection locked="0"/>
    </xf>
    <xf numFmtId="0" fontId="93" fillId="0" borderId="39" xfId="0" applyFont="1" applyBorder="1" applyAlignment="1" applyProtection="1">
      <alignment horizontal="center" vertical="top" wrapText="1"/>
      <protection locked="0"/>
    </xf>
    <xf numFmtId="0" fontId="77" fillId="0" borderId="77" xfId="0" applyFont="1" applyBorder="1" applyAlignment="1" applyProtection="1">
      <alignment horizontal="center" vertical="top"/>
      <protection locked="0"/>
    </xf>
    <xf numFmtId="0" fontId="35" fillId="0" borderId="77" xfId="0" applyFont="1" applyBorder="1" applyAlignment="1" applyProtection="1">
      <alignment horizontal="center" vertical="center"/>
    </xf>
    <xf numFmtId="0" fontId="35" fillId="0" borderId="58" xfId="0" applyFont="1" applyBorder="1" applyAlignment="1" applyProtection="1">
      <alignment horizontal="center" vertical="center"/>
    </xf>
    <xf numFmtId="0" fontId="1" fillId="0" borderId="58" xfId="0" applyFont="1" applyBorder="1" applyAlignment="1" applyProtection="1">
      <alignment horizontal="center" vertical="top"/>
      <protection locked="0"/>
    </xf>
    <xf numFmtId="0" fontId="5" fillId="0" borderId="0" xfId="0" applyFont="1" applyBorder="1" applyAlignment="1" applyProtection="1">
      <alignment horizontal="center" vertical="center"/>
    </xf>
    <xf numFmtId="0" fontId="92" fillId="0" borderId="0"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top"/>
      <protection locked="0"/>
    </xf>
    <xf numFmtId="0" fontId="93" fillId="0" borderId="0" xfId="0" applyFont="1" applyBorder="1" applyAlignment="1" applyProtection="1">
      <alignment horizontal="center" vertical="top" wrapText="1"/>
      <protection locked="0"/>
    </xf>
    <xf numFmtId="0" fontId="38" fillId="2" borderId="42" xfId="0" applyFont="1" applyFill="1" applyBorder="1" applyAlignment="1" applyProtection="1">
      <alignment vertical="center"/>
    </xf>
    <xf numFmtId="0" fontId="38" fillId="2" borderId="43" xfId="0" applyFont="1" applyFill="1" applyBorder="1" applyAlignment="1" applyProtection="1">
      <alignment vertical="center"/>
      <protection locked="0"/>
    </xf>
    <xf numFmtId="0" fontId="96" fillId="2" borderId="40" xfId="0" applyFont="1" applyFill="1" applyBorder="1" applyAlignment="1" applyProtection="1">
      <alignment horizontal="left" vertical="top"/>
      <protection locked="0"/>
    </xf>
    <xf numFmtId="0" fontId="96" fillId="2" borderId="40" xfId="0" applyFont="1" applyFill="1" applyBorder="1" applyAlignment="1" applyProtection="1">
      <alignment horizontal="center" vertical="center"/>
      <protection locked="0"/>
    </xf>
    <xf numFmtId="0" fontId="97" fillId="2" borderId="40" xfId="0" applyFont="1" applyFill="1" applyBorder="1" applyAlignment="1" applyProtection="1">
      <alignment horizontal="center" vertical="top" wrapText="1"/>
      <protection locked="0"/>
    </xf>
    <xf numFmtId="0" fontId="92" fillId="0" borderId="39" xfId="0" applyFont="1" applyBorder="1" applyAlignment="1" applyProtection="1">
      <alignment horizontal="left" vertical="top" wrapText="1"/>
      <protection locked="0"/>
    </xf>
    <xf numFmtId="0" fontId="6" fillId="0" borderId="39" xfId="0" applyFont="1" applyBorder="1" applyAlignment="1" applyProtection="1">
      <alignment horizontal="left" vertical="top"/>
      <protection locked="0"/>
    </xf>
    <xf numFmtId="0" fontId="6" fillId="0" borderId="39" xfId="0" applyFont="1" applyBorder="1" applyAlignment="1" applyProtection="1">
      <alignment horizontal="center" vertical="center"/>
      <protection locked="0"/>
    </xf>
    <xf numFmtId="0" fontId="92"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35" fillId="0" borderId="0" xfId="0" applyFont="1" applyBorder="1" applyAlignment="1" applyProtection="1">
      <alignment horizontal="center" vertical="center"/>
    </xf>
    <xf numFmtId="0" fontId="23" fillId="0" borderId="0"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protection locked="0"/>
    </xf>
    <xf numFmtId="0" fontId="23" fillId="0" borderId="0" xfId="0" applyFont="1" applyFill="1" applyBorder="1" applyAlignment="1" applyProtection="1">
      <alignment horizontal="left" vertical="top"/>
      <protection locked="0"/>
    </xf>
    <xf numFmtId="0" fontId="90" fillId="0" borderId="0" xfId="0" applyFont="1" applyFill="1" applyBorder="1" applyAlignment="1" applyProtection="1">
      <alignment horizontal="center" vertical="top" wrapText="1"/>
      <protection locked="0"/>
    </xf>
    <xf numFmtId="0" fontId="6" fillId="0" borderId="39" xfId="0" quotePrefix="1" applyFont="1" applyBorder="1" applyAlignment="1" applyProtection="1">
      <alignment horizontal="left" vertical="top"/>
      <protection locked="0"/>
    </xf>
    <xf numFmtId="0" fontId="6" fillId="0" borderId="57" xfId="0" applyFont="1" applyBorder="1" applyAlignment="1" applyProtection="1">
      <alignment horizontal="left" vertical="top"/>
      <protection locked="0"/>
    </xf>
    <xf numFmtId="0" fontId="6" fillId="0" borderId="57" xfId="0" applyFont="1" applyBorder="1" applyAlignment="1" applyProtection="1">
      <alignment horizontal="center" vertical="center"/>
      <protection locked="0"/>
    </xf>
    <xf numFmtId="0" fontId="93" fillId="0" borderId="57" xfId="0" applyFont="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0" fontId="60" fillId="0" borderId="0" xfId="0" applyFont="1" applyBorder="1" applyAlignment="1" applyProtection="1">
      <alignment horizontal="center" vertical="top"/>
      <protection locked="0"/>
    </xf>
    <xf numFmtId="0" fontId="98" fillId="0" borderId="57" xfId="0" applyFont="1" applyBorder="1" applyAlignment="1" applyProtection="1">
      <alignment horizontal="center" vertical="top"/>
      <protection locked="0"/>
    </xf>
    <xf numFmtId="0" fontId="6" fillId="0" borderId="7" xfId="0" applyFont="1" applyBorder="1" applyAlignment="1" applyProtection="1">
      <alignment horizontal="left" vertical="top" wrapText="1"/>
      <protection locked="0"/>
    </xf>
    <xf numFmtId="0" fontId="95" fillId="0" borderId="39" xfId="0" quotePrefix="1" applyFont="1" applyBorder="1" applyAlignment="1" applyProtection="1">
      <alignment horizontal="left" vertical="top" wrapText="1"/>
      <protection locked="0"/>
    </xf>
    <xf numFmtId="0" fontId="95" fillId="0" borderId="39"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6" fillId="0" borderId="39" xfId="0" quotePrefix="1" applyFont="1" applyBorder="1" applyAlignment="1" applyProtection="1">
      <alignment horizontal="left" vertical="top" wrapText="1"/>
      <protection locked="0"/>
    </xf>
    <xf numFmtId="0" fontId="6" fillId="0" borderId="7" xfId="0" quotePrefix="1" applyFont="1" applyBorder="1" applyAlignment="1" applyProtection="1">
      <alignment horizontal="left" vertical="top" wrapText="1"/>
      <protection locked="0"/>
    </xf>
    <xf numFmtId="0" fontId="99" fillId="0" borderId="39" xfId="0" applyFont="1" applyBorder="1" applyAlignment="1" applyProtection="1">
      <alignment horizontal="left" vertical="top"/>
      <protection locked="0"/>
    </xf>
    <xf numFmtId="0" fontId="99" fillId="0" borderId="39" xfId="0" applyFont="1" applyBorder="1" applyAlignment="1" applyProtection="1">
      <alignment horizontal="center" vertical="center"/>
      <protection locked="0"/>
    </xf>
    <xf numFmtId="0" fontId="99" fillId="0" borderId="39" xfId="0" applyFont="1" applyBorder="1" applyAlignment="1" applyProtection="1">
      <alignment horizontal="left" vertical="top" wrapText="1"/>
      <protection locked="0"/>
    </xf>
    <xf numFmtId="0" fontId="100" fillId="0" borderId="39" xfId="0" applyFont="1" applyBorder="1" applyAlignment="1" applyProtection="1">
      <alignment horizontal="left" vertical="top" wrapText="1"/>
      <protection locked="0"/>
    </xf>
    <xf numFmtId="0" fontId="100" fillId="0" borderId="39" xfId="0" applyFont="1" applyBorder="1" applyAlignment="1" applyProtection="1">
      <alignment horizontal="center" vertical="center"/>
      <protection locked="0"/>
    </xf>
    <xf numFmtId="0" fontId="100" fillId="0" borderId="39" xfId="0" applyFont="1" applyBorder="1" applyAlignment="1" applyProtection="1">
      <alignment horizontal="left" vertical="top"/>
      <protection locked="0"/>
    </xf>
    <xf numFmtId="0" fontId="101" fillId="0" borderId="77" xfId="0" applyFont="1" applyBorder="1" applyAlignment="1" applyProtection="1">
      <alignment horizontal="center" vertical="center"/>
    </xf>
    <xf numFmtId="0" fontId="102" fillId="0" borderId="77" xfId="0" applyFont="1" applyBorder="1" applyAlignment="1" applyProtection="1">
      <alignment horizontal="center" vertical="top"/>
      <protection locked="0"/>
    </xf>
    <xf numFmtId="0" fontId="103" fillId="0" borderId="39" xfId="0" applyFont="1" applyBorder="1" applyAlignment="1" applyProtection="1">
      <alignment horizontal="center" vertical="top" wrapText="1"/>
      <protection locked="0"/>
    </xf>
    <xf numFmtId="0" fontId="104" fillId="0" borderId="39" xfId="0" applyFont="1" applyBorder="1" applyAlignment="1" applyProtection="1">
      <alignment horizontal="center" vertical="center"/>
      <protection locked="0"/>
    </xf>
    <xf numFmtId="0" fontId="1" fillId="0" borderId="0" xfId="0" applyFont="1" applyBorder="1" applyAlignment="1">
      <alignment horizontal="center"/>
    </xf>
    <xf numFmtId="0" fontId="8" fillId="0" borderId="0" xfId="0" applyFont="1" applyBorder="1" applyAlignment="1"/>
    <xf numFmtId="0" fontId="1" fillId="0" borderId="0" xfId="0" applyFont="1" applyFill="1" applyBorder="1" applyAlignment="1">
      <alignment horizontal="center"/>
    </xf>
    <xf numFmtId="0" fontId="1" fillId="0" borderId="0" xfId="0" applyFont="1" applyFill="1" applyBorder="1" applyAlignment="1"/>
    <xf numFmtId="0" fontId="15" fillId="0" borderId="0" xfId="0" applyFont="1" applyFill="1" applyBorder="1" applyAlignment="1">
      <alignment horizontal="left" wrapText="1"/>
    </xf>
    <xf numFmtId="0" fontId="43" fillId="0" borderId="0" xfId="0" applyFont="1" applyBorder="1" applyAlignment="1">
      <alignment horizontal="center" vertical="center" wrapText="1"/>
    </xf>
    <xf numFmtId="0" fontId="44" fillId="4" borderId="0" xfId="0" applyFont="1" applyFill="1" applyBorder="1" applyAlignment="1">
      <alignment horizontal="left" vertical="center" wrapText="1"/>
    </xf>
    <xf numFmtId="0" fontId="16" fillId="0" borderId="8" xfId="0" applyFont="1" applyBorder="1" applyAlignment="1" applyProtection="1">
      <alignment horizontal="center" vertical="top" wrapText="1"/>
      <protection locked="0"/>
    </xf>
    <xf numFmtId="0" fontId="16" fillId="0" borderId="10"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6" fillId="0" borderId="7"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45" xfId="0" applyFont="1" applyBorder="1" applyAlignment="1">
      <alignment horizontal="center" vertical="center" wrapText="1"/>
    </xf>
    <xf numFmtId="0" fontId="20" fillId="5" borderId="11" xfId="0" applyFont="1" applyFill="1" applyBorder="1" applyAlignment="1" applyProtection="1">
      <alignment horizontal="center" vertical="center" wrapText="1"/>
      <protection locked="0"/>
    </xf>
    <xf numFmtId="0" fontId="20" fillId="5" borderId="9" xfId="0" applyFont="1" applyFill="1" applyBorder="1" applyAlignment="1" applyProtection="1">
      <alignment horizontal="center" vertical="center" wrapText="1"/>
      <protection locked="0"/>
    </xf>
    <xf numFmtId="0" fontId="20" fillId="5" borderId="50" xfId="0" applyFont="1" applyFill="1" applyBorder="1" applyAlignment="1" applyProtection="1">
      <alignment horizontal="center" vertical="center" wrapText="1"/>
      <protection locked="0"/>
    </xf>
    <xf numFmtId="0" fontId="20" fillId="5" borderId="51" xfId="0" applyFont="1" applyFill="1" applyBorder="1" applyAlignment="1" applyProtection="1">
      <alignment horizontal="center" vertical="center" wrapText="1"/>
      <protection locked="0"/>
    </xf>
    <xf numFmtId="0" fontId="20" fillId="5"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48" fillId="0" borderId="52"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7" xfId="0" applyFont="1" applyBorder="1" applyAlignment="1">
      <alignment horizontal="center" vertical="center" wrapText="1"/>
    </xf>
    <xf numFmtId="0" fontId="48" fillId="0" borderId="13" xfId="0" applyFont="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28" xfId="0" applyFont="1" applyBorder="1" applyAlignment="1">
      <alignment horizontal="left" vertical="top"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8" fillId="0" borderId="11"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7" fillId="2" borderId="2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8" fillId="0" borderId="8"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 fillId="0" borderId="7"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66" xfId="0" applyFont="1" applyBorder="1" applyAlignment="1">
      <alignment horizontal="left" vertical="top" wrapText="1"/>
    </xf>
    <xf numFmtId="0" fontId="15" fillId="5" borderId="7" xfId="0" applyFont="1" applyFill="1" applyBorder="1" applyAlignment="1" applyProtection="1">
      <alignment horizontal="center" vertical="center" wrapText="1"/>
      <protection locked="0"/>
    </xf>
    <xf numFmtId="0" fontId="1" fillId="0" borderId="65" xfId="0" applyFont="1" applyBorder="1" applyAlignment="1" applyProtection="1">
      <alignment horizontal="center" vertical="top" wrapText="1"/>
      <protection locked="0"/>
    </xf>
    <xf numFmtId="0" fontId="16" fillId="0" borderId="49"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 fillId="0" borderId="65" xfId="0" applyFont="1" applyBorder="1" applyAlignment="1" applyProtection="1">
      <alignment horizontal="center" vertical="top" wrapText="1"/>
    </xf>
    <xf numFmtId="0" fontId="15" fillId="4" borderId="7" xfId="0" applyFont="1" applyFill="1" applyBorder="1" applyAlignment="1">
      <alignment horizontal="center" vertical="center" wrapText="1"/>
    </xf>
    <xf numFmtId="0" fontId="15" fillId="4" borderId="14" xfId="0" applyFont="1" applyFill="1" applyBorder="1" applyAlignment="1">
      <alignment horizontal="center" vertical="top" wrapText="1"/>
    </xf>
    <xf numFmtId="0" fontId="15" fillId="4" borderId="15" xfId="0" applyFont="1" applyFill="1" applyBorder="1" applyAlignment="1">
      <alignment horizontal="center" vertical="top" wrapText="1"/>
    </xf>
    <xf numFmtId="0" fontId="20" fillId="5" borderId="55" xfId="0" applyFont="1" applyFill="1" applyBorder="1" applyAlignment="1" applyProtection="1">
      <alignment horizontal="center" vertical="center" wrapText="1"/>
      <protection locked="0"/>
    </xf>
    <xf numFmtId="0" fontId="15" fillId="4" borderId="15" xfId="0"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9" xfId="0" applyFont="1" applyFill="1" applyBorder="1" applyAlignment="1">
      <alignment horizontal="center" vertical="top" wrapText="1"/>
    </xf>
    <xf numFmtId="0" fontId="1" fillId="0" borderId="7" xfId="0" applyFont="1" applyFill="1" applyBorder="1" applyAlignment="1">
      <alignment horizontal="center" vertical="top" wrapText="1"/>
    </xf>
    <xf numFmtId="0" fontId="15" fillId="4" borderId="28" xfId="0" applyFont="1" applyFill="1" applyBorder="1" applyAlignment="1">
      <alignment horizontal="center" vertical="center" wrapText="1"/>
    </xf>
    <xf numFmtId="0" fontId="15" fillId="4" borderId="7" xfId="0" applyFont="1" applyFill="1" applyBorder="1" applyAlignment="1">
      <alignment horizontal="center"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2" xfId="0" applyFont="1" applyBorder="1" applyAlignment="1">
      <alignment horizontal="left" vertical="top" wrapText="1"/>
    </xf>
    <xf numFmtId="0" fontId="1" fillId="0" borderId="64" xfId="0" applyFont="1" applyBorder="1" applyAlignment="1">
      <alignment horizontal="left" vertical="top" wrapText="1"/>
    </xf>
    <xf numFmtId="0" fontId="1" fillId="7" borderId="47" xfId="0" applyFont="1" applyFill="1" applyBorder="1" applyAlignment="1">
      <alignment horizontal="left" vertical="top" wrapText="1"/>
    </xf>
    <xf numFmtId="0" fontId="1" fillId="7" borderId="47" xfId="0" applyFont="1" applyFill="1" applyBorder="1" applyAlignment="1">
      <alignment horizontal="left" vertical="top"/>
    </xf>
    <xf numFmtId="0" fontId="1" fillId="7" borderId="13" xfId="0" applyFont="1" applyFill="1" applyBorder="1" applyAlignment="1">
      <alignment horizontal="left" vertical="top"/>
    </xf>
    <xf numFmtId="0" fontId="55" fillId="0" borderId="0" xfId="0" applyFont="1" applyBorder="1" applyAlignment="1">
      <alignment horizontal="center" vertical="center" wrapText="1"/>
    </xf>
    <xf numFmtId="0" fontId="44" fillId="0" borderId="0" xfId="0" applyFont="1" applyFill="1" applyBorder="1" applyAlignment="1">
      <alignment horizontal="center" vertical="top" wrapText="1"/>
    </xf>
    <xf numFmtId="0" fontId="56" fillId="0" borderId="0" xfId="0" applyFont="1" applyFill="1" applyBorder="1" applyAlignment="1">
      <alignment horizontal="center" vertical="top"/>
    </xf>
    <xf numFmtId="0" fontId="63" fillId="0" borderId="0" xfId="0" applyFont="1" applyFill="1" applyBorder="1" applyAlignment="1">
      <alignment horizontal="center" vertical="center" wrapText="1"/>
    </xf>
    <xf numFmtId="0" fontId="1" fillId="7" borderId="13" xfId="0" applyFont="1" applyFill="1" applyBorder="1" applyAlignment="1">
      <alignment horizontal="left" vertical="top" wrapText="1"/>
    </xf>
    <xf numFmtId="0" fontId="18" fillId="7" borderId="47" xfId="0" applyFont="1" applyFill="1" applyBorder="1" applyAlignment="1">
      <alignment horizontal="left" vertical="top"/>
    </xf>
    <xf numFmtId="0" fontId="18" fillId="7" borderId="13" xfId="0" applyFont="1" applyFill="1" applyBorder="1" applyAlignment="1">
      <alignment horizontal="left" vertical="top"/>
    </xf>
    <xf numFmtId="0" fontId="26" fillId="6" borderId="0" xfId="0" applyFont="1" applyFill="1" applyAlignment="1">
      <alignment horizontal="left" vertical="top" wrapText="1"/>
    </xf>
    <xf numFmtId="0" fontId="1" fillId="0" borderId="11"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48" fillId="0" borderId="48" xfId="0" applyFont="1" applyBorder="1" applyAlignment="1" applyProtection="1">
      <alignment horizontal="center" vertical="center" wrapText="1"/>
    </xf>
    <xf numFmtId="0" fontId="48" fillId="0" borderId="49" xfId="0" applyFont="1" applyBorder="1" applyAlignment="1" applyProtection="1">
      <alignment horizontal="center" vertical="center" wrapText="1"/>
    </xf>
    <xf numFmtId="0" fontId="48" fillId="0" borderId="50" xfId="0" applyFont="1" applyBorder="1" applyAlignment="1" applyProtection="1">
      <alignment horizontal="center" vertical="center" wrapText="1"/>
    </xf>
    <xf numFmtId="0" fontId="48" fillId="0" borderId="46" xfId="0" applyFont="1" applyBorder="1" applyAlignment="1" applyProtection="1">
      <alignment horizontal="center" vertical="center" wrapText="1"/>
    </xf>
    <xf numFmtId="0" fontId="48" fillId="0" borderId="26" xfId="0" applyFont="1" applyBorder="1" applyAlignment="1" applyProtection="1">
      <alignment horizontal="center" vertical="center" wrapText="1"/>
    </xf>
    <xf numFmtId="0" fontId="48" fillId="0" borderId="51" xfId="0" applyFont="1" applyBorder="1" applyAlignment="1" applyProtection="1">
      <alignment horizontal="center" vertical="center" wrapText="1"/>
    </xf>
    <xf numFmtId="0" fontId="8" fillId="0"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49" fillId="0" borderId="7" xfId="0" applyFont="1" applyFill="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7" xfId="0" applyFont="1" applyBorder="1" applyAlignment="1" applyProtection="1">
      <alignment horizontal="left" vertical="top" wrapText="1"/>
    </xf>
    <xf numFmtId="0" fontId="48" fillId="0" borderId="44" xfId="0" applyFont="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48" fillId="0" borderId="45" xfId="0" applyFont="1" applyBorder="1" applyAlignment="1" applyProtection="1">
      <alignment horizontal="center" vertical="center" wrapText="1"/>
    </xf>
    <xf numFmtId="0" fontId="1" fillId="0" borderId="11" xfId="0" applyFont="1" applyFill="1" applyBorder="1" applyAlignment="1" applyProtection="1">
      <alignment horizontal="center" vertical="top" wrapText="1"/>
      <protection locked="0"/>
    </xf>
    <xf numFmtId="0" fontId="1" fillId="0" borderId="29" xfId="0" applyFont="1" applyFill="1" applyBorder="1" applyAlignment="1" applyProtection="1">
      <alignment horizontal="center" vertical="top" wrapText="1"/>
      <protection locked="0"/>
    </xf>
    <xf numFmtId="0" fontId="7" fillId="2" borderId="1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48" fillId="0" borderId="7" xfId="0" applyFont="1" applyBorder="1" applyAlignment="1" applyProtection="1">
      <alignment horizontal="center" vertical="center" wrapText="1"/>
    </xf>
    <xf numFmtId="0" fontId="48" fillId="0" borderId="28" xfId="0" applyFont="1" applyBorder="1" applyAlignment="1" applyProtection="1">
      <alignment horizontal="center" vertical="center" wrapText="1"/>
    </xf>
    <xf numFmtId="0" fontId="48" fillId="0" borderId="47" xfId="0" applyFont="1" applyBorder="1" applyAlignment="1" applyProtection="1">
      <alignment horizontal="center" vertical="center" wrapText="1"/>
    </xf>
    <xf numFmtId="0" fontId="48" fillId="0" borderId="13" xfId="0" applyFont="1" applyBorder="1" applyAlignment="1" applyProtection="1">
      <alignment horizontal="center" vertical="center" wrapText="1"/>
    </xf>
    <xf numFmtId="0" fontId="1" fillId="0" borderId="9" xfId="0" applyFont="1" applyFill="1" applyBorder="1" applyAlignment="1" applyProtection="1">
      <alignment horizontal="center" vertical="top" wrapText="1"/>
      <protection locked="0"/>
    </xf>
    <xf numFmtId="0" fontId="1" fillId="0" borderId="7" xfId="0" applyFont="1" applyBorder="1" applyAlignment="1" applyProtection="1">
      <alignment horizontal="left" vertical="top" wrapText="1"/>
      <protection locked="0"/>
    </xf>
    <xf numFmtId="0" fontId="48" fillId="0" borderId="7" xfId="0" applyFont="1" applyBorder="1" applyAlignment="1" applyProtection="1">
      <alignment horizontal="center" vertical="center" wrapText="1"/>
      <protection locked="0"/>
    </xf>
    <xf numFmtId="0" fontId="16" fillId="0" borderId="11" xfId="0" applyFont="1" applyBorder="1" applyAlignment="1" applyProtection="1">
      <alignment horizontal="center" vertical="top" wrapText="1"/>
      <protection locked="0"/>
    </xf>
    <xf numFmtId="0" fontId="1" fillId="0" borderId="49"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7" fillId="2" borderId="14"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48" fillId="0" borderId="48" xfId="0" applyFont="1" applyBorder="1" applyAlignment="1" applyProtection="1">
      <alignment horizontal="center" vertical="center" wrapText="1"/>
      <protection locked="0"/>
    </xf>
    <xf numFmtId="0" fontId="48" fillId="0" borderId="49" xfId="0" applyFont="1" applyBorder="1" applyAlignment="1" applyProtection="1">
      <alignment horizontal="center" vertical="center" wrapText="1"/>
      <protection locked="0"/>
    </xf>
    <xf numFmtId="0" fontId="48" fillId="0" borderId="50" xfId="0" applyFont="1" applyBorder="1" applyAlignment="1" applyProtection="1">
      <alignment horizontal="center" vertical="center" wrapText="1"/>
      <protection locked="0"/>
    </xf>
    <xf numFmtId="0" fontId="48" fillId="0" borderId="44"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48" fillId="0" borderId="45" xfId="0"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48" fillId="0" borderId="52" xfId="0" applyFont="1" applyBorder="1" applyAlignment="1" applyProtection="1">
      <alignment horizontal="center" vertical="center" wrapText="1"/>
    </xf>
    <xf numFmtId="0" fontId="48" fillId="0" borderId="16" xfId="0" applyFont="1" applyBorder="1" applyAlignment="1" applyProtection="1">
      <alignment horizontal="center" vertical="center" wrapText="1"/>
    </xf>
    <xf numFmtId="0" fontId="8" fillId="0" borderId="29" xfId="0" applyFont="1" applyFill="1" applyBorder="1" applyAlignment="1" applyProtection="1">
      <alignment horizontal="center" vertical="top" wrapText="1"/>
      <protection locked="0"/>
    </xf>
    <xf numFmtId="0" fontId="1" fillId="0" borderId="16" xfId="0" applyFont="1" applyBorder="1" applyAlignment="1" applyProtection="1">
      <alignment horizontal="center" vertical="top" wrapText="1"/>
    </xf>
    <xf numFmtId="0" fontId="1" fillId="0" borderId="7" xfId="0" applyFont="1" applyFill="1" applyBorder="1" applyAlignment="1" applyProtection="1">
      <alignment horizontal="center" vertical="top" wrapText="1"/>
      <protection locked="0"/>
    </xf>
    <xf numFmtId="0" fontId="7" fillId="2" borderId="17"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 vertical="center" wrapText="1"/>
      <protection locked="0"/>
    </xf>
    <xf numFmtId="0" fontId="15" fillId="4" borderId="26"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top" wrapText="1"/>
      <protection locked="0"/>
    </xf>
    <xf numFmtId="0" fontId="15" fillId="4" borderId="15" xfId="0" applyFont="1" applyFill="1" applyBorder="1" applyAlignment="1" applyProtection="1">
      <alignment horizontal="center" vertical="top" wrapText="1"/>
      <protection locked="0"/>
    </xf>
    <xf numFmtId="0" fontId="15" fillId="4" borderId="7" xfId="0" applyFont="1" applyFill="1" applyBorder="1" applyAlignment="1" applyProtection="1">
      <alignment horizontal="center" vertical="top" wrapText="1"/>
      <protection locked="0"/>
    </xf>
    <xf numFmtId="0" fontId="15" fillId="4" borderId="28" xfId="0" applyFont="1" applyFill="1" applyBorder="1" applyAlignment="1" applyProtection="1">
      <alignment horizontal="center" vertical="center" wrapText="1"/>
      <protection locked="0"/>
    </xf>
    <xf numFmtId="0" fontId="15" fillId="4" borderId="48" xfId="0" applyFont="1" applyFill="1" applyBorder="1" applyAlignment="1" applyProtection="1">
      <alignment horizontal="center" vertical="center" wrapText="1"/>
      <protection locked="0"/>
    </xf>
    <xf numFmtId="0" fontId="15" fillId="4" borderId="49" xfId="0" applyFont="1" applyFill="1" applyBorder="1" applyAlignment="1" applyProtection="1">
      <alignment horizontal="center" vertical="center" wrapText="1"/>
      <protection locked="0"/>
    </xf>
    <xf numFmtId="0" fontId="15" fillId="4" borderId="50" xfId="0" applyFont="1" applyFill="1" applyBorder="1" applyAlignment="1" applyProtection="1">
      <alignment horizontal="center" vertical="center" wrapText="1"/>
      <protection locked="0"/>
    </xf>
    <xf numFmtId="0" fontId="15" fillId="4" borderId="46" xfId="0" applyFont="1" applyFill="1" applyBorder="1" applyAlignment="1" applyProtection="1">
      <alignment horizontal="center" vertical="center" wrapText="1"/>
      <protection locked="0"/>
    </xf>
    <xf numFmtId="0" fontId="15" fillId="4" borderId="51"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 fillId="0" borderId="68" xfId="0" applyFont="1" applyFill="1" applyBorder="1" applyAlignment="1" applyProtection="1">
      <alignment horizontal="left" vertical="top" wrapText="1"/>
    </xf>
    <xf numFmtId="0" fontId="1" fillId="0" borderId="73" xfId="0" applyFont="1" applyFill="1" applyBorder="1" applyAlignment="1" applyProtection="1">
      <alignment horizontal="left" vertical="top" wrapText="1"/>
    </xf>
    <xf numFmtId="0" fontId="7" fillId="2"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61" xfId="0" applyFont="1" applyBorder="1" applyAlignment="1" applyProtection="1">
      <alignment horizontal="left" vertical="top" wrapText="1"/>
    </xf>
    <xf numFmtId="0" fontId="1" fillId="0" borderId="62" xfId="0" applyFont="1" applyBorder="1" applyAlignment="1" applyProtection="1">
      <alignment horizontal="left" vertical="top" wrapText="1"/>
    </xf>
    <xf numFmtId="0" fontId="1" fillId="0" borderId="28"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7" fillId="0" borderId="7" xfId="0" applyFont="1" applyFill="1" applyBorder="1" applyAlignment="1" applyProtection="1">
      <alignment horizontal="center" vertical="top" wrapText="1"/>
      <protection locked="0"/>
    </xf>
    <xf numFmtId="0" fontId="49" fillId="0" borderId="11" xfId="0" applyFont="1" applyFill="1" applyBorder="1" applyAlignment="1" applyProtection="1">
      <alignment horizontal="center" vertical="top" wrapText="1"/>
      <protection locked="0"/>
    </xf>
    <xf numFmtId="0" fontId="49" fillId="0" borderId="29" xfId="0" applyFont="1" applyFill="1" applyBorder="1" applyAlignment="1" applyProtection="1">
      <alignment horizontal="center" vertical="top" wrapText="1"/>
      <protection locked="0"/>
    </xf>
    <xf numFmtId="0" fontId="20" fillId="5" borderId="7" xfId="0" applyFont="1" applyFill="1" applyBorder="1" applyAlignment="1" applyProtection="1">
      <alignment horizontal="center" vertical="top" wrapText="1"/>
      <protection locked="0"/>
    </xf>
    <xf numFmtId="0" fontId="15" fillId="5" borderId="7" xfId="0" applyFont="1" applyFill="1" applyBorder="1" applyAlignment="1" applyProtection="1">
      <alignment horizontal="center" vertical="top" wrapText="1"/>
      <protection locked="0"/>
    </xf>
    <xf numFmtId="0" fontId="20" fillId="5" borderId="11" xfId="0" applyFont="1" applyFill="1" applyBorder="1" applyAlignment="1" applyProtection="1">
      <alignment horizontal="center" vertical="top" wrapText="1"/>
      <protection locked="0"/>
    </xf>
    <xf numFmtId="0" fontId="20" fillId="5" borderId="9"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7" fillId="2" borderId="27" xfId="0" applyFont="1" applyFill="1" applyBorder="1" applyAlignment="1" applyProtection="1">
      <alignment horizontal="center" vertical="center" wrapText="1"/>
      <protection locked="0"/>
    </xf>
    <xf numFmtId="0" fontId="20" fillId="5" borderId="55" xfId="0" applyFont="1" applyFill="1" applyBorder="1" applyAlignment="1" applyProtection="1">
      <alignment horizontal="center" vertical="top" wrapText="1"/>
      <protection locked="0"/>
    </xf>
    <xf numFmtId="0" fontId="20" fillId="5" borderId="51" xfId="0" applyFont="1" applyFill="1" applyBorder="1" applyAlignment="1" applyProtection="1">
      <alignment horizontal="center" vertical="top" wrapText="1"/>
      <protection locked="0"/>
    </xf>
    <xf numFmtId="0" fontId="20" fillId="5" borderId="50" xfId="0" applyFont="1" applyFill="1" applyBorder="1" applyAlignment="1" applyProtection="1">
      <alignment horizontal="center" vertical="top" wrapText="1"/>
      <protection locked="0"/>
    </xf>
    <xf numFmtId="0" fontId="26" fillId="11" borderId="32" xfId="0" applyFont="1" applyFill="1" applyBorder="1" applyAlignment="1">
      <alignment horizontal="center" vertical="center" wrapText="1"/>
    </xf>
    <xf numFmtId="0" fontId="26" fillId="11" borderId="37" xfId="0" applyFont="1" applyFill="1" applyBorder="1" applyAlignment="1">
      <alignment horizontal="center" vertical="center" wrapText="1"/>
    </xf>
    <xf numFmtId="0" fontId="26" fillId="11" borderId="59" xfId="0" applyFont="1" applyFill="1" applyBorder="1" applyAlignment="1">
      <alignment horizontal="left" vertical="center" wrapText="1"/>
    </xf>
    <xf numFmtId="0" fontId="26" fillId="11" borderId="31" xfId="0" applyFont="1" applyFill="1" applyBorder="1" applyAlignment="1">
      <alignment horizontal="left" vertical="center" wrapText="1"/>
    </xf>
    <xf numFmtId="0" fontId="26" fillId="11" borderId="38" xfId="0" applyFont="1" applyFill="1" applyBorder="1" applyAlignment="1">
      <alignment horizontal="left" vertical="center" wrapText="1"/>
    </xf>
    <xf numFmtId="0" fontId="26" fillId="11" borderId="57" xfId="0" applyFont="1" applyFill="1" applyBorder="1" applyAlignment="1">
      <alignment horizontal="center" vertical="center" wrapText="1"/>
    </xf>
    <xf numFmtId="0" fontId="26" fillId="11" borderId="58" xfId="0" applyFont="1" applyFill="1" applyBorder="1" applyAlignment="1">
      <alignment horizontal="center" vertical="center" wrapText="1"/>
    </xf>
    <xf numFmtId="0" fontId="55" fillId="0" borderId="0" xfId="0" applyFont="1" applyBorder="1" applyAlignment="1">
      <alignment horizontal="center" vertical="center"/>
    </xf>
    <xf numFmtId="0" fontId="26" fillId="4" borderId="32"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56" xfId="0" applyFont="1" applyFill="1" applyBorder="1" applyAlignment="1">
      <alignment horizontal="left" vertical="center" wrapText="1"/>
    </xf>
    <xf numFmtId="0" fontId="26" fillId="4" borderId="40" xfId="0" applyFont="1" applyFill="1" applyBorder="1" applyAlignment="1">
      <alignment horizontal="left" vertical="center" wrapText="1"/>
    </xf>
    <xf numFmtId="0" fontId="26" fillId="4" borderId="43" xfId="0" applyFont="1" applyFill="1" applyBorder="1" applyAlignment="1">
      <alignment horizontal="left" vertical="center" wrapText="1"/>
    </xf>
    <xf numFmtId="0" fontId="26" fillId="4" borderId="57" xfId="0" applyFont="1" applyFill="1" applyBorder="1" applyAlignment="1">
      <alignment horizontal="center" vertical="center" wrapText="1"/>
    </xf>
    <xf numFmtId="0" fontId="26" fillId="4" borderId="58" xfId="0" applyFont="1"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xf>
    <xf numFmtId="0" fontId="16" fillId="0" borderId="60" xfId="0" applyFont="1" applyBorder="1" applyAlignment="1" applyProtection="1">
      <alignment horizontal="center" vertical="top" wrapText="1"/>
      <protection locked="0"/>
    </xf>
    <xf numFmtId="0" fontId="16" fillId="0" borderId="63"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8" fillId="0" borderId="11"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45" fillId="4" borderId="15" xfId="0" applyFont="1" applyFill="1" applyBorder="1" applyAlignment="1" applyProtection="1">
      <alignment horizontal="center" vertical="center" wrapText="1"/>
      <protection locked="0"/>
    </xf>
    <xf numFmtId="0" fontId="45" fillId="4" borderId="26" xfId="0" applyFont="1" applyFill="1" applyBorder="1" applyAlignment="1" applyProtection="1">
      <alignment horizontal="center" vertical="center" wrapText="1"/>
      <protection locked="0"/>
    </xf>
    <xf numFmtId="0" fontId="72" fillId="4" borderId="7" xfId="0" applyFont="1" applyFill="1" applyBorder="1" applyAlignment="1" applyProtection="1">
      <alignment horizontal="center" vertical="top" wrapText="1"/>
      <protection locked="0"/>
    </xf>
    <xf numFmtId="0" fontId="11"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10" fillId="0" borderId="35" xfId="0" applyFont="1" applyBorder="1" applyAlignment="1">
      <alignment horizontal="left" vertical="top" wrapText="1"/>
    </xf>
    <xf numFmtId="0" fontId="10" fillId="0" borderId="0" xfId="0" applyFont="1" applyBorder="1" applyAlignment="1">
      <alignment horizontal="left" vertical="top" wrapText="1"/>
    </xf>
    <xf numFmtId="0" fontId="10" fillId="0" borderId="36" xfId="0" applyFont="1" applyBorder="1" applyAlignment="1">
      <alignment horizontal="left" vertical="top" wrapText="1"/>
    </xf>
    <xf numFmtId="0" fontId="39" fillId="2" borderId="32" xfId="0" applyFont="1" applyFill="1" applyBorder="1" applyAlignment="1">
      <alignment horizontal="left" vertical="center"/>
    </xf>
    <xf numFmtId="0" fontId="39" fillId="2" borderId="33" xfId="0" applyFont="1" applyFill="1" applyBorder="1" applyAlignment="1">
      <alignment horizontal="left" vertical="center"/>
    </xf>
    <xf numFmtId="0" fontId="39" fillId="2" borderId="34" xfId="0" applyFont="1" applyFill="1" applyBorder="1" applyAlignment="1">
      <alignment horizontal="lef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38" xfId="0" applyFont="1" applyFill="1" applyBorder="1" applyAlignment="1">
      <alignment horizontal="center" vertical="center"/>
    </xf>
    <xf numFmtId="0" fontId="29" fillId="0" borderId="0" xfId="0" applyFont="1" applyBorder="1" applyAlignment="1">
      <alignment horizontal="center" vertical="top"/>
    </xf>
    <xf numFmtId="0" fontId="27" fillId="0" borderId="0" xfId="0" applyFont="1" applyBorder="1" applyAlignment="1">
      <alignment horizontal="center" vertical="top"/>
    </xf>
    <xf numFmtId="0" fontId="29" fillId="0" borderId="0"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105" fillId="0" borderId="39" xfId="0" applyFont="1" applyBorder="1" applyAlignment="1" applyProtection="1">
      <alignment horizontal="left" vertical="top" wrapText="1"/>
      <protection locked="0"/>
    </xf>
    <xf numFmtId="0" fontId="92" fillId="0" borderId="39" xfId="0" applyFont="1" applyBorder="1" applyAlignment="1" applyProtection="1">
      <alignment horizontal="center" vertical="center"/>
      <protection locked="0"/>
    </xf>
    <xf numFmtId="0" fontId="92" fillId="0" borderId="39" xfId="0" applyFont="1" applyBorder="1" applyAlignment="1" applyProtection="1">
      <alignment horizontal="left" vertical="top"/>
      <protection locked="0"/>
    </xf>
  </cellXfs>
  <cellStyles count="3">
    <cellStyle name="Гиперссылка" xfId="2" builtinId="8"/>
    <cellStyle name="Обычный" xfId="0" builtinId="0"/>
    <cellStyle name="Процентный" xfId="1" builtinId="5"/>
  </cellStyles>
  <dxfs count="251">
    <dxf>
      <fill>
        <patternFill>
          <fgColor rgb="FF00B050"/>
          <bgColor rgb="FF00B050"/>
        </patternFill>
      </fill>
    </dxf>
    <dxf>
      <fill>
        <patternFill>
          <fgColor theme="7" tint="0.39994506668294322"/>
          <bgColor theme="7" tint="0.39994506668294322"/>
        </patternFill>
      </fill>
    </dxf>
    <dxf>
      <fill>
        <patternFill>
          <fgColor theme="4" tint="0.39994506668294322"/>
          <bgColor theme="4" tint="0.39994506668294322"/>
        </patternFill>
      </fill>
    </dxf>
    <dxf>
      <fill>
        <patternFill>
          <fgColor rgb="FFFF0000"/>
          <bgColor rgb="FFFF0000"/>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theme="2"/>
        </patternFill>
      </fill>
    </dxf>
    <dxf>
      <fill>
        <patternFill>
          <bgColor theme="2"/>
        </patternFill>
      </fill>
    </dxf>
    <dxf>
      <fill>
        <patternFill>
          <bgColor theme="2"/>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2"/>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theme="2"/>
        </patternFill>
      </fill>
    </dxf>
    <dxf>
      <fill>
        <patternFill>
          <bgColor theme="2"/>
        </patternFill>
      </fill>
    </dxf>
    <dxf>
      <font>
        <color auto="1"/>
      </font>
      <fill>
        <patternFill>
          <bgColor rgb="FF92D050"/>
        </patternFill>
      </fill>
    </dxf>
    <dxf>
      <fill>
        <patternFill>
          <bgColor theme="6" tint="0.59996337778862885"/>
        </patternFill>
      </fill>
    </dxf>
    <dxf>
      <fill>
        <patternFill>
          <bgColor theme="2"/>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theme="2"/>
        </patternFill>
      </fill>
    </dxf>
    <dxf>
      <fill>
        <patternFill>
          <bgColor theme="2"/>
        </patternFill>
      </fill>
    </dxf>
    <dxf>
      <font>
        <color auto="1"/>
      </font>
      <fill>
        <patternFill>
          <bgColor rgb="FF92D050"/>
        </patternFill>
      </fill>
    </dxf>
    <dxf>
      <fill>
        <patternFill>
          <bgColor theme="6" tint="0.59996337778862885"/>
        </patternFill>
      </fill>
    </dxf>
    <dxf>
      <fill>
        <patternFill>
          <bgColor theme="2"/>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theme="2"/>
        </patternFill>
      </fill>
    </dxf>
    <dxf>
      <fill>
        <patternFill>
          <bgColor theme="2"/>
        </patternFill>
      </fill>
    </dxf>
    <dxf>
      <fill>
        <patternFill>
          <bgColor theme="2"/>
        </patternFill>
      </fill>
    </dxf>
    <dxf>
      <font>
        <color auto="1"/>
      </font>
      <fill>
        <patternFill>
          <bgColor rgb="FF92D050"/>
        </patternFill>
      </fill>
    </dxf>
    <dxf>
      <fill>
        <patternFill>
          <bgColor theme="6" tint="0.59996337778862885"/>
        </patternFill>
      </fill>
    </dxf>
    <dxf>
      <font>
        <color auto="1"/>
      </font>
      <fill>
        <patternFill>
          <bgColor rgb="FF92D050"/>
        </patternFill>
      </fill>
    </dxf>
    <dxf>
      <fill>
        <patternFill>
          <bgColor theme="6" tint="0.59996337778862885"/>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2"/>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ont>
        <b/>
        <i val="0"/>
      </font>
      <fill>
        <patternFill patternType="solid">
          <bgColor rgb="FF92D050"/>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rgb="FF92D050"/>
        </patternFill>
      </fill>
    </dxf>
    <dxf>
      <fill>
        <patternFill>
          <bgColor rgb="FF92D050"/>
        </patternFill>
      </fill>
    </dxf>
    <dxf>
      <fill>
        <patternFill>
          <bgColor theme="5" tint="0.59996337778862885"/>
        </patternFill>
      </fill>
    </dxf>
    <dxf>
      <fill>
        <patternFill>
          <bgColor theme="4"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ill>
        <patternFill>
          <bgColor theme="0" tint="-0.14996795556505021"/>
        </patternFill>
      </fill>
    </dxf>
    <dxf>
      <fill>
        <patternFill>
          <bgColor rgb="FF92D050"/>
        </patternFill>
      </fill>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i val="0"/>
        <strike val="0"/>
        <condense val="0"/>
        <extend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theme="1" tint="0.249977111117893"/>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theme="1" tint="0.249977111117893"/>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theme="1" tint="0.24997711111789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theme="1" tint="0.249977111117893"/>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scheme val="none"/>
      </font>
      <alignment horizontal="center" vertical="top" textRotation="0" wrapText="0" indent="0" justifyLastLine="0" shrinkToFit="0" readingOrder="0"/>
      <border diagonalUp="0" diagonalDown="0">
        <left style="thin">
          <color theme="0" tint="-0.499984740745262"/>
        </left>
        <right style="thin">
          <color theme="0" tint="-0.499984740745262"/>
        </right>
        <top/>
        <bottom/>
        <vertical/>
        <horizontal/>
      </border>
      <protection locked="0" hidden="0"/>
    </dxf>
    <dxf>
      <font>
        <b val="0"/>
        <i val="0"/>
        <strike val="0"/>
        <condense val="0"/>
        <extend val="0"/>
        <outline val="0"/>
        <shadow val="0"/>
        <u val="none"/>
        <vertAlign val="baseline"/>
        <sz val="10"/>
        <color theme="1"/>
        <name val="Arial"/>
        <scheme val="none"/>
      </font>
      <alignment horizontal="center" vertical="top" textRotation="0" wrapText="0" indent="0" justifyLastLine="0" shrinkToFit="0" readingOrder="0"/>
      <border diagonalUp="0" diagonalDown="0" outline="0">
        <left/>
        <right/>
        <top/>
        <bottom/>
      </border>
      <protection locked="0" hidden="0"/>
    </dxf>
    <dxf>
      <font>
        <b/>
        <i val="0"/>
        <strike val="0"/>
        <condense val="0"/>
        <extend val="0"/>
        <outline val="0"/>
        <shadow val="0"/>
        <u val="none"/>
        <vertAlign val="baseline"/>
        <sz val="20"/>
        <color theme="1"/>
        <name val="Arial"/>
        <scheme val="none"/>
      </font>
      <alignment horizontal="center" vertical="center" textRotation="0" wrapText="0" indent="0" justifyLastLine="0" shrinkToFit="0" readingOrder="0"/>
      <border diagonalUp="0" diagonalDown="0">
        <left style="thin">
          <color theme="0" tint="-0.499984740745262"/>
        </left>
        <right style="thin">
          <color theme="0" tint="-0.499984740745262"/>
        </right>
        <top/>
        <bottom/>
        <vertical/>
        <horizontal/>
      </border>
      <protection locked="1"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border outline="0">
        <top style="thin">
          <color theme="0" tint="-0.499984740745262"/>
        </top>
        <bottom style="thin">
          <color theme="0" tint="-0.499984740745262"/>
        </bottom>
      </border>
    </dxf>
    <dxf>
      <font>
        <b val="0"/>
        <i val="0"/>
        <strike val="0"/>
        <condense val="0"/>
        <extend val="0"/>
        <outline val="0"/>
        <shadow val="0"/>
        <u val="none"/>
        <vertAlign val="baseline"/>
        <sz val="12"/>
        <color theme="1"/>
        <name val="Arial"/>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12"/>
        <color rgb="FF387398"/>
        <name val="Arial"/>
        <scheme val="none"/>
      </font>
      <fill>
        <patternFill patternType="none">
          <fgColor indexed="64"/>
          <bgColor indexed="65"/>
        </patternFill>
      </fill>
      <alignment horizontal="center" vertical="bottom" textRotation="0" wrapText="0" indent="0" justifyLastLine="0" shrinkToFit="0" readingOrder="0"/>
      <protection locked="0" hidden="0"/>
    </dxf>
  </dxfs>
  <tableStyles count="0" defaultTableStyle="TableStyleMedium2" defaultPivotStyle="PivotStyleLight16"/>
  <colors>
    <mruColors>
      <color rgb="FFFF9966"/>
      <color rgb="FF387398"/>
      <color rgb="FFFDC1B1"/>
      <color rgb="FF00CC99"/>
      <color rgb="FFFF7C80"/>
      <color rgb="FFFF5050"/>
      <color rgb="FF8B9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uk-UA">
                <a:latin typeface="Arial" panose="020B0604020202020204" pitchFamily="34" charset="0"/>
                <a:cs typeface="Arial" panose="020B0604020202020204" pitchFamily="34" charset="0"/>
              </a:rPr>
              <a:t>Графік оцінок</a:t>
            </a:r>
            <a:endParaRPr lang="en-US">
              <a:latin typeface="Arial" panose="020B0604020202020204" pitchFamily="34" charset="0"/>
              <a:cs typeface="Arial" panose="020B0604020202020204" pitchFamily="34" charset="0"/>
            </a:endParaRPr>
          </a:p>
        </c:rich>
      </c:tx>
      <c:overlay val="0"/>
      <c:spPr>
        <a:noFill/>
        <a:ln>
          <a:noFill/>
        </a:ln>
        <a:effectLst/>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Підсумок!$B$18:$B$21</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Підсумок!$C$18:$C$21</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490-40E5-9254-B7A6813CC415}"/>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Підсумок!$B$18:$B$21</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Підсумок!$D$18:$D$21</c:f>
              <c:numCache>
                <c:formatCode>General</c:formatCode>
                <c:ptCount val="4"/>
                <c:pt idx="0">
                  <c:v>0</c:v>
                </c:pt>
              </c:numCache>
            </c:numRef>
          </c:val>
          <c:extLst xmlns:c16r2="http://schemas.microsoft.com/office/drawing/2015/06/chart">
            <c:ext xmlns:c16="http://schemas.microsoft.com/office/drawing/2014/chart" uri="{C3380CC4-5D6E-409C-BE32-E72D297353CC}">
              <c16:uniqueId val="{00000001-9490-40E5-9254-B7A6813CC415}"/>
            </c:ext>
          </c:extLst>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Підсумок!$B$18:$B$21</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Підсумок!$E$18:$E$21</c:f>
              <c:numCache>
                <c:formatCode>General</c:formatCode>
                <c:ptCount val="4"/>
                <c:pt idx="0">
                  <c:v>25</c:v>
                </c:pt>
              </c:numCache>
            </c:numRef>
          </c:val>
          <c:extLst xmlns:c16r2="http://schemas.microsoft.com/office/drawing/2015/06/chart">
            <c:ext xmlns:c16="http://schemas.microsoft.com/office/drawing/2014/chart" uri="{C3380CC4-5D6E-409C-BE32-E72D297353CC}">
              <c16:uniqueId val="{00000002-9490-40E5-9254-B7A6813CC415}"/>
            </c:ext>
          </c:extLst>
        </c:ser>
        <c:dLbls>
          <c:showLegendKey val="0"/>
          <c:showVal val="0"/>
          <c:showCatName val="0"/>
          <c:showSerName val="0"/>
          <c:showPercent val="0"/>
          <c:showBubbleSize val="0"/>
        </c:dLbls>
        <c:axId val="204015488"/>
        <c:axId val="204038144"/>
      </c:radarChart>
      <c:catAx>
        <c:axId val="20401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204038144"/>
        <c:crosses val="autoZero"/>
        <c:auto val="1"/>
        <c:lblAlgn val="ctr"/>
        <c:lblOffset val="100"/>
        <c:noMultiLvlLbl val="0"/>
      </c:catAx>
      <c:valAx>
        <c:axId val="20403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20401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67193138407193"/>
          <c:y val="0.20961708786449446"/>
          <c:w val="0.4989979125140776"/>
          <c:h val="0.70176743293264554"/>
        </c:manualLayout>
      </c:layout>
      <c:radarChart>
        <c:radarStyle val="marker"/>
        <c:varyColors val="0"/>
        <c:ser>
          <c:idx val="0"/>
          <c:order val="0"/>
          <c:spPr>
            <a:ln w="15875" cap="rnd">
              <a:solidFill>
                <a:srgbClr val="387398"/>
              </a:solidFill>
              <a:round/>
            </a:ln>
            <a:effectLst/>
          </c:spPr>
          <c:marker>
            <c:symbol val="none"/>
          </c:marker>
          <c:cat>
            <c:strRef>
              <c:f>Підсумки!$F$27:$F$30</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Підсумки!$G$27:$G$30</c:f>
              <c:numCache>
                <c:formatCode>General</c:formatCode>
                <c:ptCount val="4"/>
                <c:pt idx="0">
                  <c:v>6</c:v>
                </c:pt>
                <c:pt idx="1">
                  <c:v>10</c:v>
                </c:pt>
                <c:pt idx="2">
                  <c:v>2</c:v>
                </c:pt>
                <c:pt idx="3">
                  <c:v>3</c:v>
                </c:pt>
              </c:numCache>
            </c:numRef>
          </c:val>
          <c:extLst xmlns:c16r2="http://schemas.microsoft.com/office/drawing/2015/06/chart">
            <c:ext xmlns:c16="http://schemas.microsoft.com/office/drawing/2014/chart" uri="{C3380CC4-5D6E-409C-BE32-E72D297353CC}">
              <c16:uniqueId val="{00000000-EDC5-4839-A4C3-9451267FDD81}"/>
            </c:ext>
          </c:extLst>
        </c:ser>
        <c:ser>
          <c:idx val="1"/>
          <c:order val="1"/>
          <c:spPr>
            <a:ln w="28575" cap="rnd">
              <a:solidFill>
                <a:schemeClr val="bg1">
                  <a:lumMod val="75000"/>
                </a:schemeClr>
              </a:solidFill>
              <a:round/>
            </a:ln>
            <a:effectLst/>
          </c:spPr>
          <c:marker>
            <c:symbol val="none"/>
          </c:marker>
          <c:cat>
            <c:strRef>
              <c:f>Підсумки!$F$27:$F$30</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Підсумки!$H$27:$H$30</c:f>
              <c:numCache>
                <c:formatCode>General</c:formatCode>
                <c:ptCount val="4"/>
                <c:pt idx="0">
                  <c:v>25</c:v>
                </c:pt>
                <c:pt idx="1">
                  <c:v>25</c:v>
                </c:pt>
                <c:pt idx="2">
                  <c:v>25</c:v>
                </c:pt>
                <c:pt idx="3">
                  <c:v>25</c:v>
                </c:pt>
              </c:numCache>
            </c:numRef>
          </c:val>
          <c:extLst xmlns:c16r2="http://schemas.microsoft.com/office/drawing/2015/06/chart">
            <c:ext xmlns:c16="http://schemas.microsoft.com/office/drawing/2014/chart" uri="{C3380CC4-5D6E-409C-BE32-E72D297353CC}">
              <c16:uniqueId val="{00000001-EDC5-4839-A4C3-9451267FDD81}"/>
            </c:ext>
          </c:extLst>
        </c:ser>
        <c:dLbls>
          <c:showLegendKey val="0"/>
          <c:showVal val="0"/>
          <c:showCatName val="0"/>
          <c:showSerName val="0"/>
          <c:showPercent val="0"/>
          <c:showBubbleSize val="0"/>
        </c:dLbls>
        <c:axId val="247891456"/>
        <c:axId val="247892992"/>
      </c:radarChart>
      <c:catAx>
        <c:axId val="2478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crossAx val="247892992"/>
        <c:crosses val="autoZero"/>
        <c:auto val="1"/>
        <c:lblAlgn val="ctr"/>
        <c:lblOffset val="100"/>
        <c:noMultiLvlLbl val="0"/>
      </c:catAx>
      <c:valAx>
        <c:axId val="247892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crossAx val="247891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387398"/>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Підсумки!$F$27:$F$30</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Підсумки!$G$27:$G$30</c:f>
              <c:numCache>
                <c:formatCode>General</c:formatCode>
                <c:ptCount val="4"/>
                <c:pt idx="0">
                  <c:v>6</c:v>
                </c:pt>
                <c:pt idx="1">
                  <c:v>10</c:v>
                </c:pt>
                <c:pt idx="2">
                  <c:v>2</c:v>
                </c:pt>
                <c:pt idx="3">
                  <c:v>3</c:v>
                </c:pt>
              </c:numCache>
            </c:numRef>
          </c:val>
          <c:extLst xmlns:c16r2="http://schemas.microsoft.com/office/drawing/2015/06/chart">
            <c:ext xmlns:c16="http://schemas.microsoft.com/office/drawing/2014/chart" uri="{C3380CC4-5D6E-409C-BE32-E72D297353CC}">
              <c16:uniqueId val="{00000000-2AA4-46FA-BA0E-2AAE8B538CB8}"/>
            </c:ext>
          </c:extLst>
        </c:ser>
        <c:ser>
          <c:idx val="2"/>
          <c:order val="1"/>
          <c:spPr>
            <a:solidFill>
              <a:schemeClr val="bg1">
                <a:lumMod val="75000"/>
              </a:schemeClr>
            </a:solidFill>
            <a:ln w="19050">
              <a:noFill/>
            </a:ln>
            <a:effectLst/>
          </c:spPr>
          <c:invertIfNegative val="0"/>
          <c:cat>
            <c:strRef>
              <c:f>Підсумки!$F$27:$F$30</c:f>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f>Підсумки!$I$27:$I$30</c:f>
              <c:numCache>
                <c:formatCode>General</c:formatCode>
                <c:ptCount val="4"/>
                <c:pt idx="0">
                  <c:v>19</c:v>
                </c:pt>
                <c:pt idx="1">
                  <c:v>15</c:v>
                </c:pt>
                <c:pt idx="2">
                  <c:v>23</c:v>
                </c:pt>
                <c:pt idx="3">
                  <c:v>22</c:v>
                </c:pt>
              </c:numCache>
            </c:numRef>
          </c:val>
          <c:extLst xmlns:c16r2="http://schemas.microsoft.com/office/drawing/2015/06/chart">
            <c:ext xmlns:c16="http://schemas.microsoft.com/office/drawing/2014/chart" uri="{C3380CC4-5D6E-409C-BE32-E72D297353CC}">
              <c16:uniqueId val="{00000002-2AA4-46FA-BA0E-2AAE8B538CB8}"/>
            </c:ext>
          </c:extLst>
        </c:ser>
        <c:dLbls>
          <c:showLegendKey val="0"/>
          <c:showVal val="0"/>
          <c:showCatName val="0"/>
          <c:showSerName val="0"/>
          <c:showPercent val="0"/>
          <c:showBubbleSize val="0"/>
        </c:dLbls>
        <c:gapWidth val="56"/>
        <c:overlap val="100"/>
        <c:axId val="248324480"/>
        <c:axId val="24832601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Підсумки!$F$27:$F$30</c15:sqref>
                        </c15:formulaRef>
                      </c:ext>
                    </c:extLst>
                    <c:strCache>
                      <c:ptCount val="4"/>
                      <c:pt idx="0">
                        <c:v>Лідерство та управління</c:v>
                      </c:pt>
                      <c:pt idx="1">
                        <c:v>Управління фінансами та бюджетом </c:v>
                      </c:pt>
                      <c:pt idx="2">
                        <c:v>Надання послуг</c:v>
                      </c:pt>
                      <c:pt idx="3">
                        <c:v>Участь громадськості</c:v>
                      </c:pt>
                    </c:strCache>
                  </c:strRef>
                </c:cat>
                <c:val>
                  <c:numRef>
                    <c:extLst>
                      <c:ext uri="{02D57815-91ED-43cb-92C2-25804820EDAC}">
                        <c15:formulaRef>
                          <c15:sqref>Підсумки!$H$27:$H$30</c15:sqref>
                        </c15:formulaRef>
                      </c:ext>
                    </c:extLst>
                    <c:numCache>
                      <c:formatCode>General</c:formatCode>
                      <c:ptCount val="4"/>
                      <c:pt idx="0">
                        <c:v>25</c:v>
                      </c:pt>
                      <c:pt idx="1">
                        <c:v>25</c:v>
                      </c:pt>
                      <c:pt idx="2">
                        <c:v>25</c:v>
                      </c:pt>
                      <c:pt idx="3">
                        <c:v>25</c:v>
                      </c:pt>
                    </c:numCache>
                  </c:numRef>
                </c:val>
                <c:extLst>
                  <c:ext xmlns:c16="http://schemas.microsoft.com/office/drawing/2014/chart" uri="{C3380CC4-5D6E-409C-BE32-E72D297353CC}">
                    <c16:uniqueId val="{00000001-2AA4-46FA-BA0E-2AAE8B538CB8}"/>
                  </c:ext>
                </c:extLst>
              </c15:ser>
            </c15:filteredBarSeries>
          </c:ext>
        </c:extLst>
      </c:barChart>
      <c:catAx>
        <c:axId val="24832448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crossAx val="248326016"/>
        <c:crosses val="autoZero"/>
        <c:auto val="1"/>
        <c:lblAlgn val="ctr"/>
        <c:lblOffset val="100"/>
        <c:noMultiLvlLbl val="0"/>
      </c:catAx>
      <c:valAx>
        <c:axId val="248326016"/>
        <c:scaling>
          <c:orientation val="minMax"/>
        </c:scaling>
        <c:delete val="1"/>
        <c:axPos val="b"/>
        <c:numFmt formatCode="#,##0" sourceLinked="0"/>
        <c:majorTickMark val="none"/>
        <c:minorTickMark val="none"/>
        <c:tickLblPos val="nextTo"/>
        <c:crossAx val="248324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85600809257872"/>
          <c:y val="2.5396825396825397E-2"/>
          <c:w val="0.63653189160064827"/>
          <c:h val="0.9638905136857896"/>
        </c:manualLayout>
      </c:layout>
      <c:doughnutChart>
        <c:varyColors val="1"/>
        <c:ser>
          <c:idx val="0"/>
          <c:order val="0"/>
          <c:dPt>
            <c:idx val="0"/>
            <c:bubble3D val="0"/>
            <c:spPr>
              <a:solidFill>
                <a:srgbClr val="387398"/>
              </a:solidFill>
              <a:ln w="19050">
                <a:solidFill>
                  <a:schemeClr val="lt1"/>
                </a:solidFill>
              </a:ln>
              <a:effectLst/>
            </c:spPr>
            <c:extLst xmlns:c16r2="http://schemas.microsoft.com/office/drawing/2015/06/chart">
              <c:ext xmlns:c16="http://schemas.microsoft.com/office/drawing/2014/chart" uri="{C3380CC4-5D6E-409C-BE32-E72D297353CC}">
                <c16:uniqueId val="{00000002-63C8-4326-B289-8D7FD8D1D984}"/>
              </c:ext>
            </c:extLst>
          </c:dPt>
          <c:dPt>
            <c:idx val="1"/>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63C8-4326-B289-8D7FD8D1D984}"/>
              </c:ext>
            </c:extLst>
          </c:dPt>
          <c:dLbls>
            <c:dLbl>
              <c:idx val="0"/>
              <c:layout>
                <c:manualLayout>
                  <c:x val="-0.20678796730746124"/>
                  <c:y val="-0.17936457942757156"/>
                </c:manualLayout>
              </c:layout>
              <c:numFmt formatCode="General"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manualLayout>
                      <c:w val="0.35139804780743816"/>
                      <c:h val="0.3699997572180071"/>
                    </c:manualLayout>
                  </c15:layout>
                </c:ext>
                <c:ext xmlns:c16="http://schemas.microsoft.com/office/drawing/2014/chart" uri="{C3380CC4-5D6E-409C-BE32-E72D297353CC}">
                  <c16:uniqueId val="{00000002-63C8-4326-B289-8D7FD8D1D98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3C8-4326-B289-8D7FD8D1D984}"/>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Підсумки!$AF$13:$AG$13</c:f>
              <c:strCache>
                <c:ptCount val="2"/>
                <c:pt idx="0">
                  <c:v>actual</c:v>
                </c:pt>
                <c:pt idx="1">
                  <c:v>remaining</c:v>
                </c:pt>
              </c:strCache>
            </c:strRef>
          </c:cat>
          <c:val>
            <c:numRef>
              <c:f>Підсумки!$AF$14:$AG$14</c:f>
              <c:numCache>
                <c:formatCode>General</c:formatCode>
                <c:ptCount val="2"/>
                <c:pt idx="0">
                  <c:v>21</c:v>
                </c:pt>
                <c:pt idx="1">
                  <c:v>79</c:v>
                </c:pt>
              </c:numCache>
            </c:numRef>
          </c:val>
          <c:extLst xmlns:c16r2="http://schemas.microsoft.com/office/drawing/2015/06/chart">
            <c:ext xmlns:c16="http://schemas.microsoft.com/office/drawing/2014/chart" uri="{C3380CC4-5D6E-409C-BE32-E72D297353CC}">
              <c16:uniqueId val="{00000000-63C8-4326-B289-8D7FD8D1D984}"/>
            </c:ext>
          </c:extLst>
        </c:ser>
        <c:dLbls>
          <c:showLegendKey val="0"/>
          <c:showVal val="1"/>
          <c:showCatName val="0"/>
          <c:showSerName val="0"/>
          <c:showPercent val="0"/>
          <c:showBubbleSize val="0"/>
          <c:showLeaderLines val="1"/>
        </c:dLbls>
        <c:firstSliceAng val="0"/>
        <c:holeSize val="55"/>
      </c:doughnutChart>
      <c:spPr>
        <a:noFill/>
        <a:ln w="0">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343150" cy="876300"/>
    <xdr:pic>
      <xdr:nvPicPr>
        <xdr:cNvPr id="2" name="image1.png" descr="C:\Users\yyesmukhanova\AppData\Local\Microsoft\Windows\INetCache\Content.Word\Horizontal_RGB_294.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343150" cy="876300"/>
        </a:xfrm>
        <a:prstGeom prst="rect">
          <a:avLst/>
        </a:prstGeom>
        <a:noFill/>
      </xdr:spPr>
    </xdr:pic>
    <xdr:clientData fLocksWithSheet="0"/>
  </xdr:oneCellAnchor>
  <xdr:oneCellAnchor>
    <xdr:from>
      <xdr:col>6</xdr:col>
      <xdr:colOff>1876425</xdr:colOff>
      <xdr:row>1</xdr:row>
      <xdr:rowOff>66675</xdr:rowOff>
    </xdr:from>
    <xdr:ext cx="2019300" cy="704850"/>
    <xdr:pic>
      <xdr:nvPicPr>
        <xdr:cNvPr id="3" name="image2.jpg" descr="LOGO_FINAL.jp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7753350" y="180975"/>
          <a:ext cx="2019300" cy="7048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2</xdr:col>
      <xdr:colOff>47625</xdr:colOff>
      <xdr:row>0</xdr:row>
      <xdr:rowOff>39557</xdr:rowOff>
    </xdr:from>
    <xdr:to>
      <xdr:col>4</xdr:col>
      <xdr:colOff>188939</xdr:colOff>
      <xdr:row>3</xdr:row>
      <xdr:rowOff>135592</xdr:rowOff>
    </xdr:to>
    <xdr:pic>
      <xdr:nvPicPr>
        <xdr:cNvPr id="2" name="Picture 1" descr="Агентство США з міжнародного розвитку (USAID) – ACREC ...">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9557"/>
          <a:ext cx="1874864" cy="543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1294344</xdr:colOff>
      <xdr:row>0</xdr:row>
      <xdr:rowOff>82705</xdr:rowOff>
    </xdr:from>
    <xdr:to>
      <xdr:col>14</xdr:col>
      <xdr:colOff>181280</xdr:colOff>
      <xdr:row>4</xdr:row>
      <xdr:rowOff>80090</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00000000-0008-0000-04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15743769" y="82705"/>
          <a:ext cx="1592036" cy="58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62256</xdr:colOff>
      <xdr:row>1</xdr:row>
      <xdr:rowOff>23746</xdr:rowOff>
    </xdr:from>
    <xdr:to>
      <xdr:col>1</xdr:col>
      <xdr:colOff>1930248</xdr:colOff>
      <xdr:row>3</xdr:row>
      <xdr:rowOff>185655</xdr:rowOff>
    </xdr:to>
    <xdr:pic>
      <xdr:nvPicPr>
        <xdr:cNvPr id="2" name="Picture 1" descr="Агентство США з міжнародного розвитку (USAID) – ACREC ...">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21" y="147011"/>
          <a:ext cx="1867992" cy="542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1489952</xdr:colOff>
      <xdr:row>1</xdr:row>
      <xdr:rowOff>33494</xdr:rowOff>
    </xdr:from>
    <xdr:to>
      <xdr:col>5</xdr:col>
      <xdr:colOff>3094501</xdr:colOff>
      <xdr:row>4</xdr:row>
      <xdr:rowOff>66578</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00000000-0008-0000-01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6947217" y="156759"/>
          <a:ext cx="1604549" cy="59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xdr:row>
          <xdr:rowOff>133350</xdr:rowOff>
        </xdr:from>
        <xdr:to>
          <xdr:col>5</xdr:col>
          <xdr:colOff>19050</xdr:colOff>
          <xdr:row>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133350</xdr:rowOff>
        </xdr:from>
        <xdr:to>
          <xdr:col>5</xdr:col>
          <xdr:colOff>19050</xdr:colOff>
          <xdr:row>7</xdr:row>
          <xdr:rowOff>361950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133350</xdr:rowOff>
        </xdr:from>
        <xdr:to>
          <xdr:col>5</xdr:col>
          <xdr:colOff>19050</xdr:colOff>
          <xdr:row>7</xdr:row>
          <xdr:rowOff>361950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485775</xdr:rowOff>
        </xdr:from>
        <xdr:to>
          <xdr:col>5</xdr:col>
          <xdr:colOff>19050</xdr:colOff>
          <xdr:row>8</xdr:row>
          <xdr:rowOff>28575</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314325</xdr:rowOff>
        </xdr:from>
        <xdr:to>
          <xdr:col>5</xdr:col>
          <xdr:colOff>19050</xdr:colOff>
          <xdr:row>7</xdr:row>
          <xdr:rowOff>542925</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133350</xdr:rowOff>
        </xdr:from>
        <xdr:to>
          <xdr:col>5</xdr:col>
          <xdr:colOff>19050</xdr:colOff>
          <xdr:row>8</xdr:row>
          <xdr:rowOff>361950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485775</xdr:rowOff>
        </xdr:from>
        <xdr:to>
          <xdr:col>5</xdr:col>
          <xdr:colOff>19050</xdr:colOff>
          <xdr:row>9</xdr:row>
          <xdr:rowOff>9525</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314325</xdr:rowOff>
        </xdr:from>
        <xdr:to>
          <xdr:col>5</xdr:col>
          <xdr:colOff>19050</xdr:colOff>
          <xdr:row>8</xdr:row>
          <xdr:rowOff>542925</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133350</xdr:rowOff>
        </xdr:from>
        <xdr:to>
          <xdr:col>5</xdr:col>
          <xdr:colOff>19050</xdr:colOff>
          <xdr:row>9</xdr:row>
          <xdr:rowOff>361950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485775</xdr:rowOff>
        </xdr:from>
        <xdr:to>
          <xdr:col>5</xdr:col>
          <xdr:colOff>19050</xdr:colOff>
          <xdr:row>10</xdr:row>
          <xdr:rowOff>19050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314325</xdr:rowOff>
        </xdr:from>
        <xdr:to>
          <xdr:col>5</xdr:col>
          <xdr:colOff>19050</xdr:colOff>
          <xdr:row>9</xdr:row>
          <xdr:rowOff>542925</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142875</xdr:rowOff>
        </xdr:from>
        <xdr:to>
          <xdr:col>5</xdr:col>
          <xdr:colOff>19050</xdr:colOff>
          <xdr:row>11</xdr:row>
          <xdr:rowOff>28575</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666750</xdr:rowOff>
        </xdr:from>
        <xdr:to>
          <xdr:col>5</xdr:col>
          <xdr:colOff>19050</xdr:colOff>
          <xdr:row>10</xdr:row>
          <xdr:rowOff>200025</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133350</xdr:rowOff>
        </xdr:from>
        <xdr:to>
          <xdr:col>5</xdr:col>
          <xdr:colOff>19050</xdr:colOff>
          <xdr:row>12</xdr:row>
          <xdr:rowOff>28575</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133350</xdr:rowOff>
        </xdr:from>
        <xdr:to>
          <xdr:col>5</xdr:col>
          <xdr:colOff>19050</xdr:colOff>
          <xdr:row>12</xdr:row>
          <xdr:rowOff>361950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485775</xdr:rowOff>
        </xdr:from>
        <xdr:to>
          <xdr:col>5</xdr:col>
          <xdr:colOff>19050</xdr:colOff>
          <xdr:row>13</xdr:row>
          <xdr:rowOff>38100</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314325</xdr:rowOff>
        </xdr:from>
        <xdr:to>
          <xdr:col>5</xdr:col>
          <xdr:colOff>19050</xdr:colOff>
          <xdr:row>12</xdr:row>
          <xdr:rowOff>542925</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123825</xdr:rowOff>
        </xdr:from>
        <xdr:to>
          <xdr:col>5</xdr:col>
          <xdr:colOff>19050</xdr:colOff>
          <xdr:row>13</xdr:row>
          <xdr:rowOff>352425</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476250</xdr:rowOff>
        </xdr:from>
        <xdr:to>
          <xdr:col>5</xdr:col>
          <xdr:colOff>19050</xdr:colOff>
          <xdr:row>14</xdr:row>
          <xdr:rowOff>19050</xdr:rowOff>
        </xdr:to>
        <xdr:sp macro="" textlink="">
          <xdr:nvSpPr>
            <xdr:cNvPr id="18451" name="Check Box 19" hidden="1">
              <a:extLst>
                <a:ext uri="{63B3BB69-23CF-44E3-9099-C40C66FF867C}">
                  <a14:compatExt spid="_x0000_s1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304800</xdr:rowOff>
        </xdr:from>
        <xdr:to>
          <xdr:col>5</xdr:col>
          <xdr:colOff>19050</xdr:colOff>
          <xdr:row>13</xdr:row>
          <xdr:rowOff>533400</xdr:rowOff>
        </xdr:to>
        <xdr:sp macro="" textlink="">
          <xdr:nvSpPr>
            <xdr:cNvPr id="18452" name="Check Box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304800</xdr:rowOff>
        </xdr:from>
        <xdr:to>
          <xdr:col>5</xdr:col>
          <xdr:colOff>19050</xdr:colOff>
          <xdr:row>15</xdr:row>
          <xdr:rowOff>28575</xdr:rowOff>
        </xdr:to>
        <xdr:sp macro="" textlink="">
          <xdr:nvSpPr>
            <xdr:cNvPr id="18453" name="Check Box 21"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133350</xdr:rowOff>
        </xdr:from>
        <xdr:to>
          <xdr:col>5</xdr:col>
          <xdr:colOff>19050</xdr:colOff>
          <xdr:row>14</xdr:row>
          <xdr:rowOff>361950</xdr:rowOff>
        </xdr:to>
        <xdr:sp macro="" textlink="">
          <xdr:nvSpPr>
            <xdr:cNvPr id="18454" name="Check Box 22"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133350</xdr:rowOff>
        </xdr:from>
        <xdr:to>
          <xdr:col>5</xdr:col>
          <xdr:colOff>19050</xdr:colOff>
          <xdr:row>15</xdr:row>
          <xdr:rowOff>361950</xdr:rowOff>
        </xdr:to>
        <xdr:sp macro="" textlink="">
          <xdr:nvSpPr>
            <xdr:cNvPr id="18455" name="Check Box 23"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304800</xdr:rowOff>
        </xdr:from>
        <xdr:to>
          <xdr:col>5</xdr:col>
          <xdr:colOff>19050</xdr:colOff>
          <xdr:row>15</xdr:row>
          <xdr:rowOff>533400</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466725</xdr:rowOff>
        </xdr:from>
        <xdr:to>
          <xdr:col>5</xdr:col>
          <xdr:colOff>19050</xdr:colOff>
          <xdr:row>15</xdr:row>
          <xdr:rowOff>695325</xdr:rowOff>
        </xdr:to>
        <xdr:sp macro="" textlink="">
          <xdr:nvSpPr>
            <xdr:cNvPr id="18457" name="Check Box 25" hidden="1">
              <a:extLst>
                <a:ext uri="{63B3BB69-23CF-44E3-9099-C40C66FF867C}">
                  <a14:compatExt spid="_x0000_s1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619125</xdr:rowOff>
        </xdr:from>
        <xdr:to>
          <xdr:col>5</xdr:col>
          <xdr:colOff>19050</xdr:colOff>
          <xdr:row>16</xdr:row>
          <xdr:rowOff>9525</xdr:rowOff>
        </xdr:to>
        <xdr:sp macro="" textlink="">
          <xdr:nvSpPr>
            <xdr:cNvPr id="18458" name="Check Box 26" hidden="1">
              <a:extLst>
                <a:ext uri="{63B3BB69-23CF-44E3-9099-C40C66FF867C}">
                  <a14:compatExt spid="_x0000_s1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133350</xdr:rowOff>
        </xdr:from>
        <xdr:to>
          <xdr:col>5</xdr:col>
          <xdr:colOff>19050</xdr:colOff>
          <xdr:row>16</xdr:row>
          <xdr:rowOff>361950</xdr:rowOff>
        </xdr:to>
        <xdr:sp macro="" textlink="">
          <xdr:nvSpPr>
            <xdr:cNvPr id="18459" name="Check Box 27" hidden="1">
              <a:extLst>
                <a:ext uri="{63B3BB69-23CF-44E3-9099-C40C66FF867C}">
                  <a14:compatExt spid="_x0000_s1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304800</xdr:rowOff>
        </xdr:from>
        <xdr:to>
          <xdr:col>5</xdr:col>
          <xdr:colOff>19050</xdr:colOff>
          <xdr:row>16</xdr:row>
          <xdr:rowOff>533400</xdr:rowOff>
        </xdr:to>
        <xdr:sp macro="" textlink="">
          <xdr:nvSpPr>
            <xdr:cNvPr id="18460" name="Check Box 28" hidden="1">
              <a:extLst>
                <a:ext uri="{63B3BB69-23CF-44E3-9099-C40C66FF867C}">
                  <a14:compatExt spid="_x0000_s1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466725</xdr:rowOff>
        </xdr:from>
        <xdr:to>
          <xdr:col>5</xdr:col>
          <xdr:colOff>19050</xdr:colOff>
          <xdr:row>16</xdr:row>
          <xdr:rowOff>695325</xdr:rowOff>
        </xdr:to>
        <xdr:sp macro="" textlink="">
          <xdr:nvSpPr>
            <xdr:cNvPr id="18461" name="Check Box 29" hidden="1">
              <a:extLst>
                <a:ext uri="{63B3BB69-23CF-44E3-9099-C40C66FF867C}">
                  <a14:compatExt spid="_x0000_s1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619125</xdr:rowOff>
        </xdr:from>
        <xdr:to>
          <xdr:col>5</xdr:col>
          <xdr:colOff>19050</xdr:colOff>
          <xdr:row>16</xdr:row>
          <xdr:rowOff>847725</xdr:rowOff>
        </xdr:to>
        <xdr:sp macro="" textlink="">
          <xdr:nvSpPr>
            <xdr:cNvPr id="18462" name="Check Box 30" hidden="1">
              <a:extLst>
                <a:ext uri="{63B3BB69-23CF-44E3-9099-C40C66FF867C}">
                  <a14:compatExt spid="_x0000_s1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847725</xdr:rowOff>
        </xdr:from>
        <xdr:to>
          <xdr:col>5</xdr:col>
          <xdr:colOff>19050</xdr:colOff>
          <xdr:row>17</xdr:row>
          <xdr:rowOff>219075</xdr:rowOff>
        </xdr:to>
        <xdr:sp macro="" textlink="">
          <xdr:nvSpPr>
            <xdr:cNvPr id="18463" name="Check Box 31" hidden="1">
              <a:extLst>
                <a:ext uri="{63B3BB69-23CF-44E3-9099-C40C66FF867C}">
                  <a14:compatExt spid="_x0000_s1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304800</xdr:rowOff>
        </xdr:from>
        <xdr:to>
          <xdr:col>5</xdr:col>
          <xdr:colOff>19050</xdr:colOff>
          <xdr:row>19</xdr:row>
          <xdr:rowOff>38100</xdr:rowOff>
        </xdr:to>
        <xdr:sp macro="" textlink="">
          <xdr:nvSpPr>
            <xdr:cNvPr id="18464" name="Check Box 32" hidden="1">
              <a:extLst>
                <a:ext uri="{63B3BB69-23CF-44E3-9099-C40C66FF867C}">
                  <a14:compatExt spid="_x0000_s1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133350</xdr:rowOff>
        </xdr:from>
        <xdr:to>
          <xdr:col>5</xdr:col>
          <xdr:colOff>19050</xdr:colOff>
          <xdr:row>18</xdr:row>
          <xdr:rowOff>361950</xdr:rowOff>
        </xdr:to>
        <xdr:sp macro="" textlink="">
          <xdr:nvSpPr>
            <xdr:cNvPr id="18465" name="Check Box 33" hidden="1">
              <a:extLst>
                <a:ext uri="{63B3BB69-23CF-44E3-9099-C40C66FF867C}">
                  <a14:compatExt spid="_x0000_s1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133350</xdr:rowOff>
        </xdr:from>
        <xdr:to>
          <xdr:col>5</xdr:col>
          <xdr:colOff>19050</xdr:colOff>
          <xdr:row>19</xdr:row>
          <xdr:rowOff>361950</xdr:rowOff>
        </xdr:to>
        <xdr:sp macro="" textlink="">
          <xdr:nvSpPr>
            <xdr:cNvPr id="18466" name="Check Box 34" hidden="1">
              <a:extLst>
                <a:ext uri="{63B3BB69-23CF-44E3-9099-C40C66FF867C}">
                  <a14:compatExt spid="_x0000_s1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304800</xdr:rowOff>
        </xdr:from>
        <xdr:to>
          <xdr:col>5</xdr:col>
          <xdr:colOff>19050</xdr:colOff>
          <xdr:row>19</xdr:row>
          <xdr:rowOff>533400</xdr:rowOff>
        </xdr:to>
        <xdr:sp macro="" textlink="">
          <xdr:nvSpPr>
            <xdr:cNvPr id="18467" name="Check Box 35" hidden="1">
              <a:extLst>
                <a:ext uri="{63B3BB69-23CF-44E3-9099-C40C66FF867C}">
                  <a14:compatExt spid="_x0000_s1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466725</xdr:rowOff>
        </xdr:from>
        <xdr:to>
          <xdr:col>5</xdr:col>
          <xdr:colOff>19050</xdr:colOff>
          <xdr:row>19</xdr:row>
          <xdr:rowOff>695325</xdr:rowOff>
        </xdr:to>
        <xdr:sp macro="" textlink="">
          <xdr:nvSpPr>
            <xdr:cNvPr id="18468" name="Check Box 36" hidden="1">
              <a:extLst>
                <a:ext uri="{63B3BB69-23CF-44E3-9099-C40C66FF867C}">
                  <a14:compatExt spid="_x0000_s1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619125</xdr:rowOff>
        </xdr:from>
        <xdr:to>
          <xdr:col>5</xdr:col>
          <xdr:colOff>19050</xdr:colOff>
          <xdr:row>20</xdr:row>
          <xdr:rowOff>9525</xdr:rowOff>
        </xdr:to>
        <xdr:sp macro="" textlink="">
          <xdr:nvSpPr>
            <xdr:cNvPr id="18469" name="Check Box 37" hidden="1">
              <a:extLst>
                <a:ext uri="{63B3BB69-23CF-44E3-9099-C40C66FF867C}">
                  <a14:compatExt spid="_x0000_s1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304800</xdr:rowOff>
        </xdr:from>
        <xdr:to>
          <xdr:col>5</xdr:col>
          <xdr:colOff>19050</xdr:colOff>
          <xdr:row>21</xdr:row>
          <xdr:rowOff>19050</xdr:rowOff>
        </xdr:to>
        <xdr:sp macro="" textlink="">
          <xdr:nvSpPr>
            <xdr:cNvPr id="18470" name="Check Box 38" hidden="1">
              <a:extLst>
                <a:ext uri="{63B3BB69-23CF-44E3-9099-C40C66FF867C}">
                  <a14:compatExt spid="_x0000_s1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133350</xdr:rowOff>
        </xdr:from>
        <xdr:to>
          <xdr:col>5</xdr:col>
          <xdr:colOff>19050</xdr:colOff>
          <xdr:row>20</xdr:row>
          <xdr:rowOff>361950</xdr:rowOff>
        </xdr:to>
        <xdr:sp macro="" textlink="">
          <xdr:nvSpPr>
            <xdr:cNvPr id="18471" name="Check Box 39" hidden="1">
              <a:extLst>
                <a:ext uri="{63B3BB69-23CF-44E3-9099-C40C66FF867C}">
                  <a14:compatExt spid="_x0000_s1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133350</xdr:rowOff>
        </xdr:from>
        <xdr:to>
          <xdr:col>5</xdr:col>
          <xdr:colOff>19050</xdr:colOff>
          <xdr:row>22</xdr:row>
          <xdr:rowOff>9525</xdr:rowOff>
        </xdr:to>
        <xdr:sp macro="" textlink="">
          <xdr:nvSpPr>
            <xdr:cNvPr id="18472" name="Check Box 40" hidden="1">
              <a:extLst>
                <a:ext uri="{63B3BB69-23CF-44E3-9099-C40C66FF867C}">
                  <a14:compatExt spid="_x0000_s1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304800</xdr:rowOff>
        </xdr:from>
        <xdr:to>
          <xdr:col>5</xdr:col>
          <xdr:colOff>19050</xdr:colOff>
          <xdr:row>25</xdr:row>
          <xdr:rowOff>0</xdr:rowOff>
        </xdr:to>
        <xdr:sp macro="" textlink="">
          <xdr:nvSpPr>
            <xdr:cNvPr id="18473" name="Check Box 41" hidden="1">
              <a:extLst>
                <a:ext uri="{63B3BB69-23CF-44E3-9099-C40C66FF867C}">
                  <a14:compatExt spid="_x0000_s1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133350</xdr:rowOff>
        </xdr:from>
        <xdr:to>
          <xdr:col>5</xdr:col>
          <xdr:colOff>19050</xdr:colOff>
          <xdr:row>24</xdr:row>
          <xdr:rowOff>361950</xdr:rowOff>
        </xdr:to>
        <xdr:sp macro="" textlink="">
          <xdr:nvSpPr>
            <xdr:cNvPr id="18474" name="Check Box 42" hidden="1">
              <a:extLst>
                <a:ext uri="{63B3BB69-23CF-44E3-9099-C40C66FF867C}">
                  <a14:compatExt spid="_x0000_s1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200025</xdr:rowOff>
        </xdr:from>
        <xdr:to>
          <xdr:col>5</xdr:col>
          <xdr:colOff>19050</xdr:colOff>
          <xdr:row>24</xdr:row>
          <xdr:rowOff>19050</xdr:rowOff>
        </xdr:to>
        <xdr:sp macro="" textlink="">
          <xdr:nvSpPr>
            <xdr:cNvPr id="18475" name="Check Box 43" hidden="1">
              <a:extLst>
                <a:ext uri="{63B3BB69-23CF-44E3-9099-C40C66FF867C}">
                  <a14:compatExt spid="_x0000_s1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342900</xdr:rowOff>
        </xdr:from>
        <xdr:to>
          <xdr:col>5</xdr:col>
          <xdr:colOff>19050</xdr:colOff>
          <xdr:row>23</xdr:row>
          <xdr:rowOff>9525</xdr:rowOff>
        </xdr:to>
        <xdr:sp macro="" textlink="">
          <xdr:nvSpPr>
            <xdr:cNvPr id="18476" name="Check Box 44" hidden="1">
              <a:extLst>
                <a:ext uri="{63B3BB69-23CF-44E3-9099-C40C66FF867C}">
                  <a14:compatExt spid="_x0000_s1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304800</xdr:rowOff>
        </xdr:from>
        <xdr:to>
          <xdr:col>5</xdr:col>
          <xdr:colOff>19050</xdr:colOff>
          <xdr:row>26</xdr:row>
          <xdr:rowOff>0</xdr:rowOff>
        </xdr:to>
        <xdr:sp macro="" textlink="">
          <xdr:nvSpPr>
            <xdr:cNvPr id="18477" name="Check Box 45" hidden="1">
              <a:extLst>
                <a:ext uri="{63B3BB69-23CF-44E3-9099-C40C66FF867C}">
                  <a14:compatExt spid="_x0000_s1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133350</xdr:rowOff>
        </xdr:from>
        <xdr:to>
          <xdr:col>5</xdr:col>
          <xdr:colOff>19050</xdr:colOff>
          <xdr:row>25</xdr:row>
          <xdr:rowOff>361950</xdr:rowOff>
        </xdr:to>
        <xdr:sp macro="" textlink="">
          <xdr:nvSpPr>
            <xdr:cNvPr id="18478" name="Check Box 46" hidden="1">
              <a:extLst>
                <a:ext uri="{63B3BB69-23CF-44E3-9099-C40C66FF867C}">
                  <a14:compatExt spid="_x0000_s1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133350</xdr:rowOff>
        </xdr:from>
        <xdr:to>
          <xdr:col>5</xdr:col>
          <xdr:colOff>19050</xdr:colOff>
          <xdr:row>27</xdr:row>
          <xdr:rowOff>19050</xdr:rowOff>
        </xdr:to>
        <xdr:sp macro="" textlink="">
          <xdr:nvSpPr>
            <xdr:cNvPr id="18479" name="Check Box 47" hidden="1">
              <a:extLst>
                <a:ext uri="{63B3BB69-23CF-44E3-9099-C40C66FF867C}">
                  <a14:compatExt spid="_x0000_s1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133350</xdr:rowOff>
        </xdr:from>
        <xdr:to>
          <xdr:col>5</xdr:col>
          <xdr:colOff>19050</xdr:colOff>
          <xdr:row>28</xdr:row>
          <xdr:rowOff>28575</xdr:rowOff>
        </xdr:to>
        <xdr:sp macro="" textlink="">
          <xdr:nvSpPr>
            <xdr:cNvPr id="18480" name="Check Box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62256</xdr:colOff>
      <xdr:row>1</xdr:row>
      <xdr:rowOff>23746</xdr:rowOff>
    </xdr:from>
    <xdr:to>
      <xdr:col>1</xdr:col>
      <xdr:colOff>1930248</xdr:colOff>
      <xdr:row>3</xdr:row>
      <xdr:rowOff>185655</xdr:rowOff>
    </xdr:to>
    <xdr:pic>
      <xdr:nvPicPr>
        <xdr:cNvPr id="2" name="Picture 1" descr="Агентство США з міжнародного розвитку (USAID) – ACREC ...">
          <a:extLst>
            <a:ext uri="{FF2B5EF4-FFF2-40B4-BE49-F238E27FC236}">
              <a16:creationId xmlns:a16="http://schemas.microsoft.com/office/drawing/2014/main" xmlns="" id="{6AF3DCE1-B481-408F-B174-5B8B6A506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556" y="138046"/>
          <a:ext cx="1867992" cy="542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1489952</xdr:colOff>
      <xdr:row>1</xdr:row>
      <xdr:rowOff>33494</xdr:rowOff>
    </xdr:from>
    <xdr:to>
      <xdr:col>5</xdr:col>
      <xdr:colOff>3094501</xdr:colOff>
      <xdr:row>4</xdr:row>
      <xdr:rowOff>59774</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FB166744-3D00-4814-840A-B4F7F976CB4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7570712" y="147794"/>
          <a:ext cx="1604549" cy="5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62256</xdr:colOff>
      <xdr:row>1</xdr:row>
      <xdr:rowOff>23746</xdr:rowOff>
    </xdr:from>
    <xdr:to>
      <xdr:col>1</xdr:col>
      <xdr:colOff>1930248</xdr:colOff>
      <xdr:row>3</xdr:row>
      <xdr:rowOff>185655</xdr:rowOff>
    </xdr:to>
    <xdr:pic>
      <xdr:nvPicPr>
        <xdr:cNvPr id="2" name="Picture 1" descr="Агентство США з міжнародного розвитку (USAID) – ACREC ...">
          <a:extLst>
            <a:ext uri="{FF2B5EF4-FFF2-40B4-BE49-F238E27FC236}">
              <a16:creationId xmlns:a16="http://schemas.microsoft.com/office/drawing/2014/main" xmlns="" id="{B00E4638-9A51-41B7-A43C-155C422F5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556" y="138046"/>
          <a:ext cx="1867992" cy="542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1489952</xdr:colOff>
      <xdr:row>1</xdr:row>
      <xdr:rowOff>33494</xdr:rowOff>
    </xdr:from>
    <xdr:to>
      <xdr:col>5</xdr:col>
      <xdr:colOff>3094501</xdr:colOff>
      <xdr:row>5</xdr:row>
      <xdr:rowOff>12149</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86A1AAF2-02A6-4E13-8757-891FC991FE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7570712" y="147794"/>
          <a:ext cx="1604549" cy="5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62256</xdr:colOff>
      <xdr:row>1</xdr:row>
      <xdr:rowOff>23746</xdr:rowOff>
    </xdr:from>
    <xdr:to>
      <xdr:col>1</xdr:col>
      <xdr:colOff>1930248</xdr:colOff>
      <xdr:row>3</xdr:row>
      <xdr:rowOff>185655</xdr:rowOff>
    </xdr:to>
    <xdr:pic>
      <xdr:nvPicPr>
        <xdr:cNvPr id="2" name="Picture 1" descr="Агентство США з міжнародного розвитку (USAID) – ACREC ...">
          <a:extLst>
            <a:ext uri="{FF2B5EF4-FFF2-40B4-BE49-F238E27FC236}">
              <a16:creationId xmlns:a16="http://schemas.microsoft.com/office/drawing/2014/main" xmlns="" id="{6FD76ACE-8B35-402A-8C64-D8B2303340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556" y="138046"/>
          <a:ext cx="1867992" cy="542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1489952</xdr:colOff>
      <xdr:row>1</xdr:row>
      <xdr:rowOff>33494</xdr:rowOff>
    </xdr:from>
    <xdr:to>
      <xdr:col>5</xdr:col>
      <xdr:colOff>3094501</xdr:colOff>
      <xdr:row>5</xdr:row>
      <xdr:rowOff>12149</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02D724AF-BA3E-450A-8258-1B5EF762197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7570712" y="147794"/>
          <a:ext cx="1604549" cy="5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xdr:row>
      <xdr:rowOff>47625</xdr:rowOff>
    </xdr:from>
    <xdr:to>
      <xdr:col>6</xdr:col>
      <xdr:colOff>1304924</xdr:colOff>
      <xdr:row>40</xdr:row>
      <xdr:rowOff>9525</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2</xdr:col>
      <xdr:colOff>939165</xdr:colOff>
      <xdr:row>0</xdr:row>
      <xdr:rowOff>876300</xdr:rowOff>
    </xdr:to>
    <xdr:pic>
      <xdr:nvPicPr>
        <xdr:cNvPr id="3" name="Picture 2" descr="C:\Users\yyesmukhanova\AppData\Local\Microsoft\Windows\INetCache\Content.Word\Horizontal_RGB_294.png">
          <a:extLst>
            <a:ext uri="{FF2B5EF4-FFF2-40B4-BE49-F238E27FC236}">
              <a16:creationId xmlns:a16="http://schemas.microsoft.com/office/drawing/2014/main" xmlns="" id="{00000000-0008-0000-03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975" t="7236" r="9230" b="14325"/>
        <a:stretch/>
      </xdr:blipFill>
      <xdr:spPr bwMode="auto">
        <a:xfrm>
          <a:off x="0" y="0"/>
          <a:ext cx="2348865" cy="8763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495300</xdr:colOff>
      <xdr:row>0</xdr:row>
      <xdr:rowOff>123825</xdr:rowOff>
    </xdr:from>
    <xdr:to>
      <xdr:col>6</xdr:col>
      <xdr:colOff>1106805</xdr:colOff>
      <xdr:row>0</xdr:row>
      <xdr:rowOff>835660</xdr:rowOff>
    </xdr:to>
    <xdr:pic>
      <xdr:nvPicPr>
        <xdr:cNvPr id="4" name="Picture 3" descr="LOGO_FINAL.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7900" y="123825"/>
          <a:ext cx="2021205" cy="71183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22</xdr:row>
      <xdr:rowOff>161925</xdr:rowOff>
    </xdr:from>
    <xdr:to>
      <xdr:col>13</xdr:col>
      <xdr:colOff>104776</xdr:colOff>
      <xdr:row>37</xdr:row>
      <xdr:rowOff>133351</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47625</xdr:colOff>
      <xdr:row>21</xdr:row>
      <xdr:rowOff>9527</xdr:rowOff>
    </xdr:from>
    <xdr:to>
      <xdr:col>27</xdr:col>
      <xdr:colOff>352424</xdr:colOff>
      <xdr:row>32</xdr:row>
      <xdr:rowOff>1</xdr:rowOff>
    </xdr:to>
    <xdr:graphicFrame macro="">
      <xdr:nvGraphicFramePr>
        <xdr:cNvPr id="6" name="Chart 5">
          <a:extLst>
            <a:ext uri="{FF2B5EF4-FFF2-40B4-BE49-F238E27FC236}">
              <a16:creationId xmlns:a16="http://schemas.microsoft.com/office/drawing/2014/main" xmlns=""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47626</xdr:colOff>
      <xdr:row>9</xdr:row>
      <xdr:rowOff>19050</xdr:rowOff>
    </xdr:from>
    <xdr:to>
      <xdr:col>34</xdr:col>
      <xdr:colOff>190500</xdr:colOff>
      <xdr:row>15</xdr:row>
      <xdr:rowOff>152400</xdr:rowOff>
    </xdr:to>
    <xdr:graphicFrame macro="">
      <xdr:nvGraphicFramePr>
        <xdr:cNvPr id="7" name="Chart 6">
          <a:extLst>
            <a:ext uri="{FF2B5EF4-FFF2-40B4-BE49-F238E27FC236}">
              <a16:creationId xmlns:a16="http://schemas.microsoft.com/office/drawing/2014/main" xmlns=""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47625</xdr:colOff>
      <xdr:row>0</xdr:row>
      <xdr:rowOff>39557</xdr:rowOff>
    </xdr:from>
    <xdr:to>
      <xdr:col>3</xdr:col>
      <xdr:colOff>1144653</xdr:colOff>
      <xdr:row>3</xdr:row>
      <xdr:rowOff>135592</xdr:rowOff>
    </xdr:to>
    <xdr:pic>
      <xdr:nvPicPr>
        <xdr:cNvPr id="2" name="Picture 1" descr="Агентство США з міжнародного розвитку (USAID) – ACREC ...">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9557"/>
          <a:ext cx="1867992" cy="543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579969</xdr:colOff>
      <xdr:row>0</xdr:row>
      <xdr:rowOff>69476</xdr:rowOff>
    </xdr:from>
    <xdr:to>
      <xdr:col>10</xdr:col>
      <xdr:colOff>816280</xdr:colOff>
      <xdr:row>4</xdr:row>
      <xdr:rowOff>66861</xdr:rowOff>
    </xdr:to>
    <xdr:pic>
      <xdr:nvPicPr>
        <xdr:cNvPr id="3" name="Picture 2" descr="Global Communities - Американська торговельна палата в Україні">
          <a:extLst>
            <a:ext uri="{FF2B5EF4-FFF2-40B4-BE49-F238E27FC236}">
              <a16:creationId xmlns:a16="http://schemas.microsoft.com/office/drawing/2014/main" xmlns="" id="{00000000-0008-0000-04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758" b="23192"/>
        <a:stretch/>
      </xdr:blipFill>
      <xdr:spPr bwMode="auto">
        <a:xfrm>
          <a:off x="12323734" y="69476"/>
          <a:ext cx="1592222" cy="58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ponomaryova.GC/Desktop/&#1044;&#1050;%20&#1076;&#1083;&#1103;%204%20&#1082;&#1086;&#1075;&#1086;&#1088;&#1090;&#1080;/PMCI%20matrix%20&amp;%20check_list_11.0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фо"/>
      <sheetName val="Лідерство та управління"/>
      <sheetName val="Додаток 1.2"/>
      <sheetName val="Управління фінансами"/>
      <sheetName val="Надання послуг"/>
      <sheetName val="Додаток 3.2"/>
      <sheetName val="Участь громадськості"/>
      <sheetName val="Підсумок"/>
      <sheetName val="Підсумки"/>
      <sheetName val="Статуси"/>
      <sheetName val="Дорожня карта"/>
    </sheetNames>
    <sheetDataSet>
      <sheetData sheetId="0"/>
      <sheetData sheetId="1"/>
      <sheetData sheetId="2"/>
      <sheetData sheetId="3"/>
      <sheetData sheetId="4"/>
      <sheetData sheetId="5"/>
      <sheetData sheetId="6"/>
      <sheetData sheetId="7"/>
      <sheetData sheetId="8"/>
      <sheetData sheetId="9">
        <row r="23">
          <cell r="A23" t="str">
            <v>Виконано</v>
          </cell>
        </row>
        <row r="24">
          <cell r="A24" t="str">
            <v>Перенесено</v>
          </cell>
        </row>
        <row r="25">
          <cell r="A25" t="str">
            <v>Не заплановано на цей звітний період</v>
          </cell>
        </row>
        <row r="26">
          <cell r="A26" t="str">
            <v>Відмінено</v>
          </cell>
        </row>
      </sheetData>
      <sheetData sheetId="10"/>
    </sheetDataSet>
  </externalBook>
</externalLink>
</file>

<file path=xl/tables/table1.xml><?xml version="1.0" encoding="utf-8"?>
<table xmlns="http://schemas.openxmlformats.org/spreadsheetml/2006/main" id="1" name="Table1" displayName="Table1" ref="C11:N204" headerRowCount="0" totalsRowShown="0" headerRowDxfId="250" dataDxfId="249" tableBorderDxfId="248">
  <tableColumns count="12">
    <tableColumn id="1" name="Column1" headerRowDxfId="247" dataDxfId="246"/>
    <tableColumn id="2" name="Column2" headerRowDxfId="245" dataDxfId="244"/>
    <tableColumn id="3" name="Column3" headerRowDxfId="243" dataDxfId="242"/>
    <tableColumn id="4" name="Column4" headerRowDxfId="241" dataDxfId="240"/>
    <tableColumn id="5" name="Column5" headerRowDxfId="239" dataDxfId="238"/>
    <tableColumn id="6" name="Column6" headerRowDxfId="237" dataDxfId="236"/>
    <tableColumn id="7" name="Column7" headerRowDxfId="235" dataDxfId="234"/>
    <tableColumn id="8" name="Column8" headerRowDxfId="233" dataDxfId="232"/>
    <tableColumn id="9" name="Column9" headerRowDxfId="231" dataDxfId="230"/>
    <tableColumn id="10" name="Column10" headerRowDxfId="229" dataDxfId="228">
      <calculatedColumnFormula>IF(K11="виконано",1,0)</calculatedColumnFormula>
    </tableColumn>
    <tableColumn id="11" name="Column11" headerRowDxfId="227" dataDxfId="226"/>
    <tableColumn id="12" name="Column12" headerRowDxfId="225" dataDxfId="224"/>
  </tableColumns>
  <tableStyleInfo name="TableStyleLight13"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ns-mrada.cg.gov.ua/index.php?id=33193&amp;tp=7" TargetMode="External"/><Relationship Id="rId13" Type="http://schemas.openxmlformats.org/officeDocument/2006/relationships/hyperlink" Target="https://ns-mrada.cg.gov.ua/index.php?id=33193&amp;tp=7" TargetMode="External"/><Relationship Id="rId18" Type="http://schemas.openxmlformats.org/officeDocument/2006/relationships/hyperlink" Target="https://ns-mrada.cg.gov.ua/index.php?id=33193&amp;tp=7" TargetMode="External"/><Relationship Id="rId3" Type="http://schemas.openxmlformats.org/officeDocument/2006/relationships/hyperlink" Target="https://ns-mrada.cg.gov.ua/index.php?page=4&amp;id=27181&amp;tp=7" TargetMode="External"/><Relationship Id="rId21" Type="http://schemas.openxmlformats.org/officeDocument/2006/relationships/printerSettings" Target="../printerSettings/printerSettings2.bin"/><Relationship Id="rId7" Type="http://schemas.openxmlformats.org/officeDocument/2006/relationships/hyperlink" Target="https://ns-mrada.cg.gov.ua/index.php?id=17742&amp;tp=1" TargetMode="External"/><Relationship Id="rId12" Type="http://schemas.openxmlformats.org/officeDocument/2006/relationships/hyperlink" Target="https://ns-mrada.cg.gov.ua/index.php?id=33194&amp;tp=1" TargetMode="External"/><Relationship Id="rId17" Type="http://schemas.openxmlformats.org/officeDocument/2006/relationships/hyperlink" Target="https://ns-mrada.cg.gov.ua/index.php?id=423896&amp;tp=page" TargetMode="External"/><Relationship Id="rId2" Type="http://schemas.openxmlformats.org/officeDocument/2006/relationships/hyperlink" Target="https://ns-mrada.cg.gov.ua/index.php?id=30832&amp;tp=1" TargetMode="External"/><Relationship Id="rId16" Type="http://schemas.openxmlformats.org/officeDocument/2006/relationships/hyperlink" Target="https://ns-mrada.cg.gov.ua/index.php?id=33865&amp;tp=1" TargetMode="External"/><Relationship Id="rId20" Type="http://schemas.openxmlformats.org/officeDocument/2006/relationships/hyperlink" Target="https://ns-mrada.cg.gov.ua/index.php?id=33193&amp;tp=7" TargetMode="External"/><Relationship Id="rId1" Type="http://schemas.openxmlformats.org/officeDocument/2006/relationships/hyperlink" Target="https://ns-mrada.cg.gov.ua/index.php?id=30832&amp;tp=1" TargetMode="External"/><Relationship Id="rId6" Type="http://schemas.openxmlformats.org/officeDocument/2006/relationships/hyperlink" Target="https://ns-mrada.cg.gov.ua/index.php?id=22897&amp;tp=1" TargetMode="External"/><Relationship Id="rId11" Type="http://schemas.openxmlformats.org/officeDocument/2006/relationships/hyperlink" Target="https://ns-mrada.cg.gov.ua/index.php?page=2&amp;id=33193&amp;tp=7" TargetMode="External"/><Relationship Id="rId5" Type="http://schemas.openxmlformats.org/officeDocument/2006/relationships/hyperlink" Target="https://ns-mrada.cg.gov.ua/index.php?id=30832&amp;tp=1" TargetMode="External"/><Relationship Id="rId15" Type="http://schemas.openxmlformats.org/officeDocument/2006/relationships/hyperlink" Target="https://ns-mrada.cg.gov.ua/index.php?id=30832&amp;tp=1" TargetMode="External"/><Relationship Id="rId10" Type="http://schemas.openxmlformats.org/officeDocument/2006/relationships/hyperlink" Target="https://ns-mrada.cg.gov.ua/index.php?id=33193&amp;tp=7" TargetMode="External"/><Relationship Id="rId19" Type="http://schemas.openxmlformats.org/officeDocument/2006/relationships/hyperlink" Target="https://ns-mrada.cg.gov.ua/index.php?page=2&amp;id=33193&amp;tp=7" TargetMode="External"/><Relationship Id="rId4" Type="http://schemas.openxmlformats.org/officeDocument/2006/relationships/hyperlink" Target="https://ns-mrada.cg.gov.ua/index.php?id=33194&amp;tp=1" TargetMode="External"/><Relationship Id="rId9" Type="http://schemas.openxmlformats.org/officeDocument/2006/relationships/hyperlink" Target="https://ns-mrada.cg.gov.ua/index.php?page=2&amp;id=33193&amp;tp=7" TargetMode="External"/><Relationship Id="rId14" Type="http://schemas.openxmlformats.org/officeDocument/2006/relationships/hyperlink" Target="https://ns-mrada.cg.gov.ua/index.php?id=14238&amp;tp=1"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hyperlink" Target="https://ns-mrada.cg.gov.ua/index.php?id=34004&amp;tp=1" TargetMode="External"/><Relationship Id="rId13" Type="http://schemas.openxmlformats.org/officeDocument/2006/relationships/hyperlink" Target="https://ns-mrada.cg.gov.ua/index.php?page=7&amp;id=30855&amp;tp=7" TargetMode="External"/><Relationship Id="rId18" Type="http://schemas.openxmlformats.org/officeDocument/2006/relationships/hyperlink" Target="https://ns-mrada.cg.gov.ua/index.php?id=22897&amp;tp=1" TargetMode="External"/><Relationship Id="rId26" Type="http://schemas.openxmlformats.org/officeDocument/2006/relationships/hyperlink" Target="https://ns-mrada.cg.gov.ua/index.php?id=22897&amp;tp=1" TargetMode="External"/><Relationship Id="rId39" Type="http://schemas.openxmlformats.org/officeDocument/2006/relationships/hyperlink" Target="https://ns-mrada.cg.gov.ua/index.php?id=13334&amp;tp=1" TargetMode="External"/><Relationship Id="rId3" Type="http://schemas.openxmlformats.org/officeDocument/2006/relationships/hyperlink" Target="https://ns-mrada.cg.gov.ua/index.php?id=30832&amp;tp=1" TargetMode="External"/><Relationship Id="rId21" Type="http://schemas.openxmlformats.org/officeDocument/2006/relationships/hyperlink" Target="https://nam10.safelinks.protection.outlook.com/?url=https%3A%2F%2Fns-mrada.cg.gov.ua%2Findex.php%3Fid%3D34251%26tp%3D1&amp;data=04%7C01%7Cvstarchyk%40globalcommunities.org%7C19d3afc45109427fe55b08d8f7f99ed8%7C486fe42a87d040e2af71a9b33ea3fcd9%7C0%7C0%7C637531999208859533%7CUnknown%7CTWFpbGZsb3d8eyJWIjoiMC4wLjAwMDAiLCJQIjoiV2luMzIiLCJBTiI6Ik1haWwiLCJXVCI6Mn0%3D%7C2000&amp;sdata=u4oNJkbJfPbHjVGset%2BoXpsOsDdPHBY9%2BhC6xrQhXpw%3D&amp;reserved=0" TargetMode="External"/><Relationship Id="rId34" Type="http://schemas.openxmlformats.org/officeDocument/2006/relationships/hyperlink" Target="https://ns-mrada.cg.gov.ua/index.php?id=15623&amp;tp=1" TargetMode="External"/><Relationship Id="rId42" Type="http://schemas.openxmlformats.org/officeDocument/2006/relationships/hyperlink" Target="https://ns-mrada.cg.gov.ua/index.php?id=34183&amp;tp=1" TargetMode="External"/><Relationship Id="rId7" Type="http://schemas.openxmlformats.org/officeDocument/2006/relationships/hyperlink" Target="https://ns-mrada.cg.gov.ua/index.php?id=16066&amp;tp=1" TargetMode="External"/><Relationship Id="rId12" Type="http://schemas.openxmlformats.org/officeDocument/2006/relationships/hyperlink" Target="https://ns-mrada.cg.gov.ua/index.php?id=33191&amp;tp=1" TargetMode="External"/><Relationship Id="rId17" Type="http://schemas.openxmlformats.org/officeDocument/2006/relationships/hyperlink" Target="https://ns-mrada.cg.gov.ua/index.php?id=13095&amp;tp=1" TargetMode="External"/><Relationship Id="rId25" Type="http://schemas.openxmlformats.org/officeDocument/2006/relationships/hyperlink" Target="https://ns-mrada.cg.gov.ua/index.php?id=13934&amp;tp=1" TargetMode="External"/><Relationship Id="rId33" Type="http://schemas.openxmlformats.org/officeDocument/2006/relationships/hyperlink" Target="https://ns-mrada.cg.gov.ua/index.php?id=33193&amp;tp=7" TargetMode="External"/><Relationship Id="rId38" Type="http://schemas.openxmlformats.org/officeDocument/2006/relationships/hyperlink" Target="https://ns-mrada.cg.gov.ua/index.php?id=34251&amp;tp=1" TargetMode="External"/><Relationship Id="rId2" Type="http://schemas.openxmlformats.org/officeDocument/2006/relationships/hyperlink" Target="https://ns-mrada.cg.gov.ua/index.php?id=34004&amp;tp=1" TargetMode="External"/><Relationship Id="rId16" Type="http://schemas.openxmlformats.org/officeDocument/2006/relationships/hyperlink" Target="https://ns-mrada.cg.gov.ua/index.php?id=30832&amp;tp=1" TargetMode="External"/><Relationship Id="rId20" Type="http://schemas.openxmlformats.org/officeDocument/2006/relationships/hyperlink" Target="https://nam10.safelinks.protection.outlook.com/?url=https%3A%2F%2Fprozorro.gov.ua%2Ftender%2Fsearch%3Fquery%3D04061978&amp;data=04%7C01%7Cvstarchyk%40globalcommunities.org%7C19d3afc45109427fe55b08d8f7f99ed8%7C486fe42a87d040e2af71a9b33ea3fcd9%7C0%7C0%7C637531999208859533%7CUnknown%7CTWFpbGZsb3d8eyJWIjoiMC4wLjAwMDAiLCJQIjoiV2luMzIiLCJBTiI6Ik1haWwiLCJXVCI6Mn0%3D%7C2000&amp;sdata=goH3cyCEQ7jUwatTb4ws5%2BTTBVxvBXnstjg%2B8nt59P8%3D&amp;reserved=0" TargetMode="External"/><Relationship Id="rId29" Type="http://schemas.openxmlformats.org/officeDocument/2006/relationships/hyperlink" Target="https://ns-mrada.cg.gov.ua/index.php?id=30832&amp;tp=1" TargetMode="External"/><Relationship Id="rId41" Type="http://schemas.openxmlformats.org/officeDocument/2006/relationships/hyperlink" Target="https://ns-mrada.cg.gov.ua/web_docs/6694/2021/03/docs/&#1056;&#1086;&#1079;._03.31_51.doc" TargetMode="External"/><Relationship Id="rId1" Type="http://schemas.openxmlformats.org/officeDocument/2006/relationships/hyperlink" Target="https://ns-mrada.cg.gov.ua/index.php?id=14524&amp;tp=1" TargetMode="External"/><Relationship Id="rId6" Type="http://schemas.openxmlformats.org/officeDocument/2006/relationships/hyperlink" Target="https://ns-mrada.cg.gov.ua/index.php?id=34044&amp;tp=1" TargetMode="External"/><Relationship Id="rId11" Type="http://schemas.openxmlformats.org/officeDocument/2006/relationships/hyperlink" Target="https://ns-mrada.cg.gov.ua/index.php?id=28633&amp;tp=1" TargetMode="External"/><Relationship Id="rId24" Type="http://schemas.openxmlformats.org/officeDocument/2006/relationships/hyperlink" Target="https://nam10.safelinks.protection.outlook.com/?url=https%3A%2F%2Fprozorro.gov.ua%2Ftender%2Fsearch%3Fquery%3D04061978&amp;data=04%7C01%7Cvstarchyk%40globalcommunities.org%7C19d3afc45109427fe55b08d8f7f99ed8%7C486fe42a87d040e2af71a9b33ea3fcd9%7C0%7C0%7C637531999208879445%7CUnknown%7CTWFpbGZsb3d8eyJWIjoiMC4wLjAwMDAiLCJQIjoiV2luMzIiLCJBTiI6Ik1haWwiLCJXVCI6Mn0%3D%7C2000&amp;sdata=%2BI5F1tBnRwLn3AnzDEvflwyjJGK5AS6drumFIETzVtg%3D&amp;reserved=0" TargetMode="External"/><Relationship Id="rId32" Type="http://schemas.openxmlformats.org/officeDocument/2006/relationships/hyperlink" Target="https://ns-mrada.cg.gov.ua/index.php?id=28633&amp;tp=1" TargetMode="External"/><Relationship Id="rId37" Type="http://schemas.openxmlformats.org/officeDocument/2006/relationships/hyperlink" Target="https://ns-mrada.cg.gov.ua/index.php?id=34183&amp;tp=1" TargetMode="External"/><Relationship Id="rId40" Type="http://schemas.openxmlformats.org/officeDocument/2006/relationships/hyperlink" Target="https://ns-mrada.cg.gov.ua/index.php?id=13095&amp;tp=1" TargetMode="External"/><Relationship Id="rId5" Type="http://schemas.openxmlformats.org/officeDocument/2006/relationships/hyperlink" Target="https://ns-mrada.cg.gov.ua/index.php?id=34004&amp;tp=1" TargetMode="External"/><Relationship Id="rId15" Type="http://schemas.openxmlformats.org/officeDocument/2006/relationships/hyperlink" Target="https://ns-mrada.cg.gov.ua/index.php?id=15623&amp;tp=1" TargetMode="External"/><Relationship Id="rId23" Type="http://schemas.openxmlformats.org/officeDocument/2006/relationships/hyperlink" Target="https://nam10.safelinks.protection.outlook.com/?url=https%3A%2F%2Fprozorro.gov.ua%2Ftender%2Fsearch%3Fquery%3D04061978&amp;data=04%7C01%7Cvstarchyk%40globalcommunities.org%7C19d3afc45109427fe55b08d8f7f99ed8%7C486fe42a87d040e2af71a9b33ea3fcd9%7C0%7C0%7C637531999208869492%7CUnknown%7CTWFpbGZsb3d8eyJWIjoiMC4wLjAwMDAiLCJQIjoiV2luMzIiLCJBTiI6Ik1haWwiLCJXVCI6Mn0%3D%7C2000&amp;sdata=bxHcUG2IvwknYymyoYsyfR22Y9Dbki0sPbGqqFShCKc%3D&amp;reserved=0" TargetMode="External"/><Relationship Id="rId28" Type="http://schemas.openxmlformats.org/officeDocument/2006/relationships/hyperlink" Target="https://ns-mrada.cg.gov.ua/index.php?id=22386&amp;tp=1" TargetMode="External"/><Relationship Id="rId36" Type="http://schemas.openxmlformats.org/officeDocument/2006/relationships/hyperlink" Target="https://ns-mrada.cg.gov.ua/web_docs/6694/2020/01/docs/&#1056;&#1110;&#1096;&#1077;&#1085;&#1085;&#1103;%20&#8470;1115-&#1055;&#1088;&#1086;%20&#1079;&#1072;&#1090;&#1074;&#1077;&#1088;&#1076;&#1078;&#1077;&#1085;&#1085;&#1103;%20&#1087;&#1077;&#1088;&#1077;&#1083;&#1110;&#1082;&#1110;&#1074;%20&#1086;&#1073;&#8217;&#1108;&#1082;&#1090;&#1110;&#1074;%20&#1082;&#1086;&#1084;&#1091;&#1085;&#1072;&#1083;&#1100;&#1085;&#1086;&#1111;%20&#1074;&#1083;&#1072;&#1089;&#1085;&#1086;&#1089;&#1090;&#1110;%20&#1053;-&#1057;&#1110;&#1074;&#1077;&#1088;&#1089;&#1100;&#1082;&#1086;&#1111;%20&#1084;&#1110;&#1089;&#1100;&#1082;&#1086;&#1111;%20&#1054;&#1058;&#1043;.doc" TargetMode="External"/><Relationship Id="rId10" Type="http://schemas.openxmlformats.org/officeDocument/2006/relationships/hyperlink" Target="https://ns-mrada.cg.gov.ua/index.php?id=33191&amp;tp=1" TargetMode="External"/><Relationship Id="rId19" Type="http://schemas.openxmlformats.org/officeDocument/2006/relationships/hyperlink" Target="https://ns-mrada.cg.gov.ua/index.php?id=22897&amp;tp=1" TargetMode="External"/><Relationship Id="rId31" Type="http://schemas.openxmlformats.org/officeDocument/2006/relationships/hyperlink" Target="https://ns-mrada.cg.gov.ua/index.php?id=34111&amp;tp=1" TargetMode="External"/><Relationship Id="rId44" Type="http://schemas.openxmlformats.org/officeDocument/2006/relationships/drawing" Target="../drawings/drawing4.xml"/><Relationship Id="rId4" Type="http://schemas.openxmlformats.org/officeDocument/2006/relationships/hyperlink" Target="https://ns-mrada.cg.gov.ua/index.php?id=30832&amp;tp=1" TargetMode="External"/><Relationship Id="rId9" Type="http://schemas.openxmlformats.org/officeDocument/2006/relationships/hyperlink" Target="https://ns-mrada.cg.gov.ua/index.php?page=7&amp;id=30855&amp;tp=7" TargetMode="External"/><Relationship Id="rId14" Type="http://schemas.openxmlformats.org/officeDocument/2006/relationships/hyperlink" Target="https://ns-mrada.cg.gov.ua/index.php?id=16067&amp;tp=1" TargetMode="External"/><Relationship Id="rId22" Type="http://schemas.openxmlformats.org/officeDocument/2006/relationships/hyperlink" Target="https://nam10.safelinks.protection.outlook.com/?url=https%3A%2F%2Fprozorro.gov.ua%2Ftender%2Fsearch%3Fquery%3D04061978&amp;data=04%7C01%7Cvstarchyk%40globalcommunities.org%7C19d3afc45109427fe55b08d8f7f99ed8%7C486fe42a87d040e2af71a9b33ea3fcd9%7C0%7C0%7C637531999208869492%7CUnknown%7CTWFpbGZsb3d8eyJWIjoiMC4wLjAwMDAiLCJQIjoiV2luMzIiLCJBTiI6Ik1haWwiLCJXVCI6Mn0%3D%7C2000&amp;sdata=bxHcUG2IvwknYymyoYsyfR22Y9Dbki0sPbGqqFShCKc%3D&amp;reserved=0" TargetMode="External"/><Relationship Id="rId27" Type="http://schemas.openxmlformats.org/officeDocument/2006/relationships/hyperlink" Target="https://ns-mrada.cg.gov.ua/index.php?id=33991&amp;tp=1" TargetMode="External"/><Relationship Id="rId30" Type="http://schemas.openxmlformats.org/officeDocument/2006/relationships/hyperlink" Target="https://ns-mrada.cg.gov.ua/index.php?id=33991&amp;tp=1" TargetMode="External"/><Relationship Id="rId35" Type="http://schemas.openxmlformats.org/officeDocument/2006/relationships/hyperlink" Target="https://ns-mrada.cg.gov.ua/index.php?id=31974&amp;tp=1"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facebook.com/novgorod.siversky/" TargetMode="External"/><Relationship Id="rId3" Type="http://schemas.openxmlformats.org/officeDocument/2006/relationships/hyperlink" Target="https://ns-mrada.cg.gov.ua/index.php?id=11563&amp;tp=1" TargetMode="External"/><Relationship Id="rId7" Type="http://schemas.openxmlformats.org/officeDocument/2006/relationships/hyperlink" Target="https://ns-mrada.cg.gov.ua/index.php?id=13926&amp;tp=1" TargetMode="External"/><Relationship Id="rId2" Type="http://schemas.openxmlformats.org/officeDocument/2006/relationships/hyperlink" Target="https://ns-mrada.cg.gov.ua/index.php?id=17244&amp;tp=1" TargetMode="External"/><Relationship Id="rId1" Type="http://schemas.openxmlformats.org/officeDocument/2006/relationships/hyperlink" Target="https://ns-mrada.cg.gov.ua/index.php?id=17244&amp;tp=1" TargetMode="External"/><Relationship Id="rId6" Type="http://schemas.openxmlformats.org/officeDocument/2006/relationships/hyperlink" Target="https://ns-mrada.cg.gov.ua/index.php?id=11552&amp;tp=2" TargetMode="External"/><Relationship Id="rId5" Type="http://schemas.openxmlformats.org/officeDocument/2006/relationships/hyperlink" Target="https://ns-mrada.cg.gov.ua/index.php?id=25816&amp;tp=1" TargetMode="External"/><Relationship Id="rId10" Type="http://schemas.openxmlformats.org/officeDocument/2006/relationships/drawing" Target="../drawings/drawing5.xml"/><Relationship Id="rId4" Type="http://schemas.openxmlformats.org/officeDocument/2006/relationships/hyperlink" Target="https://ns-mrada.cg.gov.ua/index.php?id=17240&amp;tp=1"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ns-mrada.cg.gov.ua/index.php?id=34044&amp;tp=1" TargetMode="External"/><Relationship Id="rId13" Type="http://schemas.openxmlformats.org/officeDocument/2006/relationships/hyperlink" Target="https://ns-mrada.cg.gov.ua/index.php?id=30832&amp;tp=1" TargetMode="External"/><Relationship Id="rId3" Type="http://schemas.openxmlformats.org/officeDocument/2006/relationships/hyperlink" Target="https://ns-mrada.cg.gov.ua/index.php?id=13334&amp;tp=1" TargetMode="External"/><Relationship Id="rId7" Type="http://schemas.openxmlformats.org/officeDocument/2006/relationships/hyperlink" Target="https://ns-mrada.cg.gov.ua/index.php?id=30832&amp;tp=1" TargetMode="External"/><Relationship Id="rId12" Type="http://schemas.openxmlformats.org/officeDocument/2006/relationships/hyperlink" Target="https://ns-mrada.cg.gov.ua/index.php?id=16072&amp;tp=7" TargetMode="External"/><Relationship Id="rId2" Type="http://schemas.openxmlformats.org/officeDocument/2006/relationships/hyperlink" Target="https://ns-mrada.cg.gov.ua/index.php?id=30832&amp;tp=1" TargetMode="External"/><Relationship Id="rId16" Type="http://schemas.openxmlformats.org/officeDocument/2006/relationships/drawing" Target="../drawings/drawing6.xml"/><Relationship Id="rId1" Type="http://schemas.openxmlformats.org/officeDocument/2006/relationships/hyperlink" Target="https://ns-mrada.cg.gov.ua/index.php?id=30832&amp;tp=1" TargetMode="External"/><Relationship Id="rId6" Type="http://schemas.openxmlformats.org/officeDocument/2006/relationships/hyperlink" Target="https://ns-mrada.cg.gov.ua/index.php?id=30832&amp;tp=1" TargetMode="External"/><Relationship Id="rId11" Type="http://schemas.openxmlformats.org/officeDocument/2006/relationships/hyperlink" Target="https://ns-mrada.cg.gov.ua/index.php?id=16072&amp;tp=7" TargetMode="External"/><Relationship Id="rId5" Type="http://schemas.openxmlformats.org/officeDocument/2006/relationships/hyperlink" Target="https://ns-mrada.cg.gov.ua/index.php?id=30832&amp;tp=1" TargetMode="External"/><Relationship Id="rId15" Type="http://schemas.openxmlformats.org/officeDocument/2006/relationships/printerSettings" Target="../printerSettings/printerSettings7.bin"/><Relationship Id="rId10" Type="http://schemas.openxmlformats.org/officeDocument/2006/relationships/hyperlink" Target="https://ns-mrada.cg.gov.ua/index.php?id=14524&amp;tp=1" TargetMode="External"/><Relationship Id="rId4" Type="http://schemas.openxmlformats.org/officeDocument/2006/relationships/hyperlink" Target="https://ns-mrada.cg.gov.ua/index.php?id=30832&amp;tp=1" TargetMode="External"/><Relationship Id="rId9" Type="http://schemas.openxmlformats.org/officeDocument/2006/relationships/hyperlink" Target="https://ns-mrada.cg.gov.ua/index.php?id=30832&amp;tp=1" TargetMode="External"/><Relationship Id="rId14" Type="http://schemas.openxmlformats.org/officeDocument/2006/relationships/hyperlink" Target="https://ns-mrada.cg.gov.ua/index.php?id=11563&amp;tp=1"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B396"/>
  <sheetViews>
    <sheetView showGridLines="0" topLeftCell="A13" zoomScale="82" zoomScaleNormal="82" workbookViewId="0">
      <selection activeCell="G25" sqref="G25"/>
    </sheetView>
  </sheetViews>
  <sheetFormatPr defaultColWidth="9.140625" defaultRowHeight="12.75" x14ac:dyDescent="0.2"/>
  <cols>
    <col min="1" max="1" width="1.7109375" style="144" customWidth="1"/>
    <col min="2" max="2" width="24.42578125" style="1" customWidth="1"/>
    <col min="3" max="3" width="0.7109375" style="1" customWidth="1"/>
    <col min="4" max="4" width="41.42578125" style="1" customWidth="1"/>
    <col min="5" max="5" width="18.140625" style="1" customWidth="1"/>
    <col min="6" max="6" width="1.7109375" style="1" customWidth="1"/>
    <col min="7" max="7" width="44" style="1" customWidth="1"/>
    <col min="8" max="8" width="18.140625" style="1" customWidth="1"/>
    <col min="9" max="9" width="1.7109375" style="144" customWidth="1"/>
    <col min="10" max="54" width="9.140625" style="144"/>
    <col min="55" max="16384" width="9.140625" style="1"/>
  </cols>
  <sheetData>
    <row r="1" spans="1:54" s="144" customFormat="1" ht="9" customHeight="1" x14ac:dyDescent="0.2"/>
    <row r="2" spans="1:54" ht="72.75" customHeight="1" x14ac:dyDescent="0.2">
      <c r="B2" s="759"/>
      <c r="C2" s="759"/>
      <c r="D2" s="760"/>
      <c r="E2" s="760"/>
      <c r="F2" s="760"/>
      <c r="G2" s="760"/>
      <c r="H2" s="760"/>
      <c r="I2" s="145"/>
    </row>
    <row r="3" spans="1:54" ht="45.75" customHeight="1" x14ac:dyDescent="0.2">
      <c r="B3" s="764" t="s">
        <v>0</v>
      </c>
      <c r="C3" s="764"/>
      <c r="D3" s="764"/>
      <c r="E3" s="764"/>
      <c r="F3" s="764"/>
      <c r="G3" s="764"/>
      <c r="H3" s="764"/>
      <c r="I3" s="145"/>
    </row>
    <row r="4" spans="1:54" ht="17.25" customHeight="1" x14ac:dyDescent="0.2">
      <c r="B4" s="160"/>
      <c r="C4" s="160"/>
      <c r="D4" s="160"/>
      <c r="E4" s="160"/>
      <c r="F4" s="160"/>
      <c r="G4" s="160"/>
      <c r="H4" s="160"/>
      <c r="I4" s="145"/>
    </row>
    <row r="5" spans="1:54" ht="15" x14ac:dyDescent="0.2">
      <c r="B5" s="149" t="s">
        <v>1</v>
      </c>
      <c r="C5" s="161" t="str">
        <f>IF(D5="","Вкажіть назву громади","")</f>
        <v/>
      </c>
      <c r="D5" s="169" t="s">
        <v>859</v>
      </c>
      <c r="E5" s="150"/>
      <c r="F5" s="150"/>
      <c r="G5" s="150"/>
      <c r="H5" s="150"/>
    </row>
    <row r="6" spans="1:54" s="143" customFormat="1" ht="15" x14ac:dyDescent="0.2">
      <c r="A6" s="159"/>
      <c r="B6" s="149"/>
      <c r="C6" s="149"/>
      <c r="D6" s="150"/>
      <c r="E6" s="150"/>
      <c r="F6" s="150"/>
      <c r="G6" s="150"/>
      <c r="H6" s="150"/>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row>
    <row r="7" spans="1:54" ht="15" x14ac:dyDescent="0.2">
      <c r="B7" s="151" t="s">
        <v>2</v>
      </c>
      <c r="C7" s="161" t="str">
        <f>IF(D7="","Вкажіть назву області","")</f>
        <v/>
      </c>
      <c r="D7" s="169" t="s">
        <v>860</v>
      </c>
      <c r="E7" s="150"/>
      <c r="F7" s="150"/>
      <c r="G7" s="150"/>
      <c r="H7" s="150"/>
    </row>
    <row r="8" spans="1:54" ht="14.25" customHeight="1" x14ac:dyDescent="0.2">
      <c r="B8" s="761"/>
      <c r="C8" s="761"/>
      <c r="D8" s="762"/>
      <c r="E8" s="762"/>
      <c r="F8" s="762"/>
      <c r="G8" s="762"/>
      <c r="H8" s="762"/>
    </row>
    <row r="9" spans="1:54" ht="15" x14ac:dyDescent="0.2">
      <c r="B9" s="149" t="s">
        <v>3</v>
      </c>
      <c r="C9" s="162" t="str">
        <f>IF(D9="","Вкажіть ПІБ","")</f>
        <v/>
      </c>
      <c r="D9" s="170" t="s">
        <v>861</v>
      </c>
      <c r="E9" s="152" t="s">
        <v>4</v>
      </c>
      <c r="F9" s="165" t="str">
        <f>IF(G9="","Вкажіть посаду","")</f>
        <v/>
      </c>
      <c r="G9" s="170" t="s">
        <v>862</v>
      </c>
      <c r="H9" s="152"/>
    </row>
    <row r="10" spans="1:54" ht="14.25" x14ac:dyDescent="0.2">
      <c r="B10" s="154"/>
      <c r="C10" s="154"/>
      <c r="D10" s="153"/>
      <c r="E10" s="154"/>
      <c r="F10" s="154"/>
      <c r="G10" s="153"/>
      <c r="H10" s="155"/>
    </row>
    <row r="11" spans="1:54" ht="311.45" customHeight="1" x14ac:dyDescent="0.2">
      <c r="B11" s="164" t="s">
        <v>5</v>
      </c>
      <c r="C11" s="162"/>
      <c r="D11" s="765" t="s">
        <v>1035</v>
      </c>
      <c r="E11" s="765"/>
      <c r="F11" s="765"/>
      <c r="G11" s="765"/>
      <c r="H11" s="155"/>
    </row>
    <row r="12" spans="1:54" ht="15" x14ac:dyDescent="0.25">
      <c r="B12" s="163"/>
      <c r="C12" s="154"/>
      <c r="D12" s="153"/>
      <c r="E12" s="154"/>
      <c r="F12" s="154"/>
      <c r="G12" s="153"/>
      <c r="H12" s="155"/>
    </row>
    <row r="13" spans="1:54" ht="24" customHeight="1" x14ac:dyDescent="0.2">
      <c r="B13" s="151" t="s">
        <v>6</v>
      </c>
      <c r="C13" s="156"/>
      <c r="D13" s="646">
        <v>44298</v>
      </c>
      <c r="E13" s="154"/>
      <c r="F13" s="154"/>
      <c r="G13" s="155"/>
      <c r="H13" s="155"/>
    </row>
    <row r="14" spans="1:54" ht="14.25" x14ac:dyDescent="0.2">
      <c r="B14" s="154"/>
      <c r="C14" s="154"/>
      <c r="D14" s="101"/>
      <c r="E14" s="154"/>
      <c r="F14" s="154"/>
      <c r="G14" s="101"/>
      <c r="H14" s="101"/>
    </row>
    <row r="15" spans="1:54" ht="15" x14ac:dyDescent="0.25">
      <c r="B15" s="763" t="s">
        <v>7</v>
      </c>
      <c r="C15" s="763"/>
      <c r="D15" s="763"/>
      <c r="E15" s="763"/>
      <c r="F15" s="157"/>
      <c r="G15" s="101"/>
      <c r="H15" s="101"/>
    </row>
    <row r="16" spans="1:54" ht="30" x14ac:dyDescent="0.25">
      <c r="B16" s="149" t="s">
        <v>8</v>
      </c>
      <c r="C16" s="158"/>
      <c r="D16" s="171"/>
      <c r="E16" s="166" t="s">
        <v>201</v>
      </c>
      <c r="F16" s="158"/>
      <c r="G16" s="171" t="s">
        <v>1037</v>
      </c>
      <c r="H16" s="101"/>
    </row>
    <row r="17" spans="2:8" ht="14.25" x14ac:dyDescent="0.2">
      <c r="B17" s="158"/>
      <c r="C17" s="158"/>
      <c r="D17" s="101"/>
      <c r="E17" s="158"/>
      <c r="F17" s="158"/>
      <c r="G17" s="101"/>
      <c r="H17" s="101"/>
    </row>
    <row r="18" spans="2:8" ht="15" x14ac:dyDescent="0.25">
      <c r="B18" s="167" t="s">
        <v>9</v>
      </c>
      <c r="C18" s="158"/>
      <c r="D18" s="171"/>
      <c r="E18" s="166" t="s">
        <v>9</v>
      </c>
      <c r="F18" s="158"/>
      <c r="G18" s="171" t="s">
        <v>1038</v>
      </c>
      <c r="H18" s="101"/>
    </row>
    <row r="19" spans="2:8" ht="14.25" x14ac:dyDescent="0.2">
      <c r="B19" s="148"/>
      <c r="C19" s="148"/>
      <c r="D19" s="147"/>
      <c r="E19" s="148"/>
      <c r="F19" s="148"/>
      <c r="G19" s="147"/>
      <c r="H19" s="147"/>
    </row>
    <row r="20" spans="2:8" s="144" customFormat="1" ht="9" customHeight="1" x14ac:dyDescent="0.2">
      <c r="B20" s="146"/>
      <c r="C20" s="146"/>
    </row>
    <row r="21" spans="2:8" s="144" customFormat="1" x14ac:dyDescent="0.2"/>
    <row r="22" spans="2:8" s="144" customFormat="1" x14ac:dyDescent="0.2"/>
    <row r="23" spans="2:8" s="144" customFormat="1" x14ac:dyDescent="0.2"/>
    <row r="24" spans="2:8" s="144" customFormat="1" x14ac:dyDescent="0.2"/>
    <row r="25" spans="2:8" s="144" customFormat="1" x14ac:dyDescent="0.2"/>
    <row r="26" spans="2:8" s="144" customFormat="1" x14ac:dyDescent="0.2"/>
    <row r="27" spans="2:8" s="144" customFormat="1" x14ac:dyDescent="0.2"/>
    <row r="28" spans="2:8" s="144" customFormat="1" x14ac:dyDescent="0.2"/>
    <row r="29" spans="2:8" s="144" customFormat="1" x14ac:dyDescent="0.2"/>
    <row r="30" spans="2:8" s="144" customFormat="1" x14ac:dyDescent="0.2"/>
    <row r="31" spans="2:8" s="144" customFormat="1" x14ac:dyDescent="0.2"/>
    <row r="32" spans="2:8" s="144" customFormat="1" x14ac:dyDescent="0.2"/>
    <row r="33" s="144" customFormat="1" x14ac:dyDescent="0.2"/>
    <row r="34" s="144" customFormat="1" x14ac:dyDescent="0.2"/>
    <row r="35" s="144" customFormat="1" x14ac:dyDescent="0.2"/>
    <row r="36" s="144" customFormat="1" x14ac:dyDescent="0.2"/>
    <row r="37" s="144" customFormat="1" x14ac:dyDescent="0.2"/>
    <row r="38" s="144" customFormat="1" x14ac:dyDescent="0.2"/>
    <row r="39" s="144" customFormat="1" x14ac:dyDescent="0.2"/>
    <row r="40" s="144" customFormat="1" x14ac:dyDescent="0.2"/>
    <row r="41" s="144" customFormat="1" x14ac:dyDescent="0.2"/>
    <row r="42" s="144" customFormat="1" x14ac:dyDescent="0.2"/>
    <row r="43" s="144" customFormat="1" x14ac:dyDescent="0.2"/>
    <row r="44" s="144" customFormat="1" x14ac:dyDescent="0.2"/>
    <row r="45" s="144" customFormat="1" x14ac:dyDescent="0.2"/>
    <row r="46" s="144" customFormat="1" x14ac:dyDescent="0.2"/>
    <row r="47" s="144" customFormat="1" x14ac:dyDescent="0.2"/>
    <row r="48" s="144" customFormat="1" x14ac:dyDescent="0.2"/>
    <row r="49" s="144" customFormat="1" x14ac:dyDescent="0.2"/>
    <row r="50" s="144" customFormat="1" x14ac:dyDescent="0.2"/>
    <row r="51" s="144" customFormat="1" x14ac:dyDescent="0.2"/>
    <row r="52" s="144" customFormat="1" x14ac:dyDescent="0.2"/>
    <row r="53" s="144" customFormat="1" x14ac:dyDescent="0.2"/>
    <row r="54" s="144" customFormat="1" x14ac:dyDescent="0.2"/>
    <row r="55" s="144" customFormat="1" x14ac:dyDescent="0.2"/>
    <row r="56" s="144" customFormat="1" x14ac:dyDescent="0.2"/>
    <row r="57" s="144" customFormat="1" x14ac:dyDescent="0.2"/>
    <row r="58" s="144" customFormat="1" x14ac:dyDescent="0.2"/>
    <row r="59" s="144" customFormat="1" x14ac:dyDescent="0.2"/>
    <row r="60" s="144" customFormat="1" x14ac:dyDescent="0.2"/>
    <row r="61" s="144" customFormat="1" x14ac:dyDescent="0.2"/>
    <row r="62" s="144" customFormat="1" x14ac:dyDescent="0.2"/>
    <row r="63" s="144" customFormat="1" x14ac:dyDescent="0.2"/>
    <row r="64" s="144" customFormat="1" x14ac:dyDescent="0.2"/>
    <row r="65" s="144" customFormat="1" x14ac:dyDescent="0.2"/>
    <row r="66" s="144" customFormat="1" x14ac:dyDescent="0.2"/>
    <row r="67" s="144" customFormat="1" x14ac:dyDescent="0.2"/>
    <row r="68" s="144" customFormat="1" x14ac:dyDescent="0.2"/>
    <row r="69" s="144" customFormat="1" x14ac:dyDescent="0.2"/>
    <row r="70" s="144" customFormat="1" x14ac:dyDescent="0.2"/>
    <row r="71" s="144" customFormat="1" x14ac:dyDescent="0.2"/>
    <row r="72" s="144" customFormat="1" x14ac:dyDescent="0.2"/>
    <row r="73" s="144" customFormat="1" x14ac:dyDescent="0.2"/>
    <row r="74" s="144" customFormat="1" x14ac:dyDescent="0.2"/>
    <row r="75" s="144" customFormat="1" x14ac:dyDescent="0.2"/>
    <row r="76" s="144" customFormat="1" x14ac:dyDescent="0.2"/>
    <row r="77" s="144" customFormat="1" x14ac:dyDescent="0.2"/>
    <row r="78" s="144" customFormat="1" x14ac:dyDescent="0.2"/>
    <row r="79" s="144" customFormat="1" x14ac:dyDescent="0.2"/>
    <row r="80" s="144" customFormat="1" x14ac:dyDescent="0.2"/>
    <row r="81" s="144" customFormat="1" x14ac:dyDescent="0.2"/>
    <row r="82" s="144" customFormat="1" x14ac:dyDescent="0.2"/>
    <row r="83" s="144" customFormat="1" x14ac:dyDescent="0.2"/>
    <row r="84" s="144" customFormat="1" x14ac:dyDescent="0.2"/>
    <row r="85" s="144" customFormat="1" x14ac:dyDescent="0.2"/>
    <row r="86" s="144" customFormat="1" x14ac:dyDescent="0.2"/>
    <row r="87" s="144" customFormat="1" x14ac:dyDescent="0.2"/>
    <row r="88" s="144" customFormat="1" x14ac:dyDescent="0.2"/>
    <row r="89" s="144" customFormat="1" x14ac:dyDescent="0.2"/>
    <row r="90" s="144" customFormat="1" x14ac:dyDescent="0.2"/>
    <row r="91" s="144" customFormat="1" x14ac:dyDescent="0.2"/>
    <row r="92" s="144" customFormat="1" x14ac:dyDescent="0.2"/>
    <row r="93" s="144" customFormat="1" x14ac:dyDescent="0.2"/>
    <row r="94" s="144" customFormat="1" x14ac:dyDescent="0.2"/>
    <row r="95" s="144" customFormat="1" x14ac:dyDescent="0.2"/>
    <row r="96" s="144" customFormat="1" x14ac:dyDescent="0.2"/>
    <row r="97" s="144" customFormat="1" x14ac:dyDescent="0.2"/>
    <row r="98" s="144" customFormat="1" x14ac:dyDescent="0.2"/>
    <row r="99" s="144" customFormat="1" x14ac:dyDescent="0.2"/>
    <row r="100" s="144" customFormat="1" x14ac:dyDescent="0.2"/>
    <row r="101" s="144" customFormat="1" x14ac:dyDescent="0.2"/>
    <row r="102" s="144" customFormat="1" x14ac:dyDescent="0.2"/>
    <row r="103" s="144" customFormat="1" x14ac:dyDescent="0.2"/>
    <row r="104" s="144" customFormat="1" x14ac:dyDescent="0.2"/>
    <row r="105" s="144" customFormat="1" x14ac:dyDescent="0.2"/>
    <row r="106" s="144" customFormat="1" x14ac:dyDescent="0.2"/>
    <row r="107" s="144" customFormat="1" x14ac:dyDescent="0.2"/>
    <row r="108" s="144" customFormat="1" x14ac:dyDescent="0.2"/>
    <row r="109" s="144" customFormat="1" x14ac:dyDescent="0.2"/>
    <row r="110" s="144" customFormat="1" x14ac:dyDescent="0.2"/>
    <row r="111" s="144" customFormat="1" x14ac:dyDescent="0.2"/>
    <row r="112" s="144" customFormat="1" x14ac:dyDescent="0.2"/>
    <row r="113" s="144" customFormat="1" x14ac:dyDescent="0.2"/>
    <row r="114" s="144" customFormat="1" x14ac:dyDescent="0.2"/>
    <row r="115" s="144" customFormat="1" x14ac:dyDescent="0.2"/>
    <row r="116" s="144" customFormat="1" x14ac:dyDescent="0.2"/>
    <row r="117" s="144" customFormat="1" x14ac:dyDescent="0.2"/>
    <row r="118" s="144" customFormat="1" x14ac:dyDescent="0.2"/>
    <row r="119" s="144" customFormat="1" x14ac:dyDescent="0.2"/>
    <row r="120" s="144" customFormat="1" x14ac:dyDescent="0.2"/>
    <row r="121" s="144" customFormat="1" x14ac:dyDescent="0.2"/>
    <row r="122" s="144" customFormat="1" x14ac:dyDescent="0.2"/>
    <row r="123" s="144" customFormat="1" x14ac:dyDescent="0.2"/>
    <row r="124" s="144" customFormat="1" x14ac:dyDescent="0.2"/>
    <row r="125" s="144" customFormat="1" x14ac:dyDescent="0.2"/>
    <row r="126" s="144" customFormat="1" x14ac:dyDescent="0.2"/>
    <row r="127" s="144" customFormat="1" x14ac:dyDescent="0.2"/>
    <row r="128" s="144" customFormat="1" x14ac:dyDescent="0.2"/>
    <row r="129" s="144" customFormat="1" x14ac:dyDescent="0.2"/>
    <row r="130" s="144" customFormat="1" x14ac:dyDescent="0.2"/>
    <row r="131" s="144" customFormat="1" x14ac:dyDescent="0.2"/>
    <row r="132" s="144" customFormat="1" x14ac:dyDescent="0.2"/>
    <row r="133" s="144" customFormat="1" x14ac:dyDescent="0.2"/>
    <row r="134" s="144" customFormat="1" x14ac:dyDescent="0.2"/>
    <row r="135" s="144" customFormat="1" x14ac:dyDescent="0.2"/>
    <row r="136" s="144" customFormat="1" x14ac:dyDescent="0.2"/>
    <row r="137" s="144" customFormat="1" x14ac:dyDescent="0.2"/>
    <row r="138" s="144" customFormat="1" x14ac:dyDescent="0.2"/>
    <row r="139" s="144" customFormat="1" x14ac:dyDescent="0.2"/>
    <row r="140" s="144" customFormat="1" x14ac:dyDescent="0.2"/>
    <row r="141" s="144" customFormat="1" x14ac:dyDescent="0.2"/>
    <row r="142" s="144" customFormat="1" x14ac:dyDescent="0.2"/>
    <row r="143" s="144" customFormat="1" x14ac:dyDescent="0.2"/>
    <row r="144" s="144" customFormat="1" x14ac:dyDescent="0.2"/>
    <row r="145" s="144" customFormat="1" x14ac:dyDescent="0.2"/>
    <row r="146" s="144" customFormat="1" x14ac:dyDescent="0.2"/>
    <row r="147" s="144" customFormat="1" x14ac:dyDescent="0.2"/>
    <row r="148" s="144" customFormat="1" x14ac:dyDescent="0.2"/>
    <row r="149" s="144" customFormat="1" x14ac:dyDescent="0.2"/>
    <row r="150" s="144" customFormat="1" x14ac:dyDescent="0.2"/>
    <row r="151" s="144" customFormat="1" x14ac:dyDescent="0.2"/>
    <row r="152" s="144" customFormat="1" x14ac:dyDescent="0.2"/>
    <row r="153" s="144" customFormat="1" x14ac:dyDescent="0.2"/>
    <row r="154" s="144" customFormat="1" x14ac:dyDescent="0.2"/>
    <row r="155" s="144" customFormat="1" x14ac:dyDescent="0.2"/>
    <row r="156" s="144" customFormat="1" x14ac:dyDescent="0.2"/>
    <row r="157" s="144" customFormat="1" x14ac:dyDescent="0.2"/>
    <row r="158" s="144" customFormat="1" x14ac:dyDescent="0.2"/>
    <row r="159" s="144" customFormat="1" x14ac:dyDescent="0.2"/>
    <row r="160" s="144" customFormat="1" x14ac:dyDescent="0.2"/>
    <row r="161" s="144" customFormat="1" x14ac:dyDescent="0.2"/>
    <row r="162" s="144" customFormat="1" x14ac:dyDescent="0.2"/>
    <row r="163" s="144" customFormat="1" x14ac:dyDescent="0.2"/>
    <row r="164" s="144" customFormat="1" x14ac:dyDescent="0.2"/>
    <row r="165" s="144" customFormat="1" x14ac:dyDescent="0.2"/>
    <row r="166" s="144" customFormat="1" x14ac:dyDescent="0.2"/>
    <row r="167" s="144" customFormat="1" x14ac:dyDescent="0.2"/>
    <row r="168" s="144" customFormat="1" x14ac:dyDescent="0.2"/>
    <row r="169" s="144" customFormat="1" x14ac:dyDescent="0.2"/>
    <row r="170" s="144" customFormat="1" x14ac:dyDescent="0.2"/>
    <row r="171" s="144" customFormat="1" x14ac:dyDescent="0.2"/>
    <row r="172" s="144" customFormat="1" x14ac:dyDescent="0.2"/>
    <row r="173" s="144" customFormat="1" x14ac:dyDescent="0.2"/>
    <row r="174" s="144" customFormat="1" x14ac:dyDescent="0.2"/>
    <row r="175" s="144" customFormat="1" x14ac:dyDescent="0.2"/>
    <row r="176" s="144" customFormat="1" x14ac:dyDescent="0.2"/>
    <row r="177" s="144" customFormat="1" x14ac:dyDescent="0.2"/>
    <row r="178" s="144" customFormat="1" x14ac:dyDescent="0.2"/>
    <row r="179" s="144" customFormat="1" x14ac:dyDescent="0.2"/>
    <row r="180" s="144" customFormat="1" x14ac:dyDescent="0.2"/>
    <row r="181" s="144" customFormat="1" x14ac:dyDescent="0.2"/>
    <row r="182" s="144" customFormat="1" x14ac:dyDescent="0.2"/>
    <row r="183" s="144" customFormat="1" x14ac:dyDescent="0.2"/>
    <row r="184" s="144" customFormat="1" x14ac:dyDescent="0.2"/>
    <row r="185" s="144" customFormat="1" x14ac:dyDescent="0.2"/>
    <row r="186" s="144" customFormat="1" x14ac:dyDescent="0.2"/>
    <row r="187" s="144" customFormat="1" x14ac:dyDescent="0.2"/>
    <row r="188" s="144" customFormat="1" x14ac:dyDescent="0.2"/>
    <row r="189" s="144" customFormat="1" x14ac:dyDescent="0.2"/>
    <row r="190" s="144" customFormat="1" x14ac:dyDescent="0.2"/>
    <row r="191" s="144" customFormat="1" x14ac:dyDescent="0.2"/>
    <row r="192" s="144" customFormat="1" x14ac:dyDescent="0.2"/>
    <row r="193" s="144" customFormat="1" x14ac:dyDescent="0.2"/>
    <row r="194" s="144" customFormat="1" x14ac:dyDescent="0.2"/>
    <row r="195" s="144" customFormat="1" x14ac:dyDescent="0.2"/>
    <row r="196" s="144" customFormat="1" x14ac:dyDescent="0.2"/>
    <row r="197" s="144" customFormat="1" x14ac:dyDescent="0.2"/>
    <row r="198" s="144" customFormat="1" x14ac:dyDescent="0.2"/>
    <row r="199" s="144" customFormat="1" x14ac:dyDescent="0.2"/>
    <row r="200" s="144" customFormat="1" x14ac:dyDescent="0.2"/>
    <row r="201" s="144" customFormat="1" x14ac:dyDescent="0.2"/>
    <row r="202" s="144" customFormat="1" x14ac:dyDescent="0.2"/>
    <row r="203" s="144" customFormat="1" x14ac:dyDescent="0.2"/>
    <row r="204" s="144" customFormat="1" x14ac:dyDescent="0.2"/>
    <row r="205" s="144" customFormat="1" x14ac:dyDescent="0.2"/>
    <row r="206" s="144" customFormat="1" x14ac:dyDescent="0.2"/>
    <row r="207" s="144" customFormat="1" x14ac:dyDescent="0.2"/>
    <row r="208" s="144" customFormat="1" x14ac:dyDescent="0.2"/>
    <row r="209" s="144" customFormat="1" x14ac:dyDescent="0.2"/>
    <row r="210" s="144" customFormat="1" x14ac:dyDescent="0.2"/>
    <row r="211" s="144" customFormat="1" x14ac:dyDescent="0.2"/>
    <row r="212" s="144" customFormat="1" x14ac:dyDescent="0.2"/>
    <row r="213" s="144" customFormat="1" x14ac:dyDescent="0.2"/>
    <row r="214" s="144" customFormat="1" x14ac:dyDescent="0.2"/>
    <row r="215" s="144" customFormat="1" x14ac:dyDescent="0.2"/>
    <row r="216" s="144" customFormat="1" x14ac:dyDescent="0.2"/>
    <row r="217" s="144" customFormat="1" x14ac:dyDescent="0.2"/>
    <row r="218" s="144" customFormat="1" x14ac:dyDescent="0.2"/>
    <row r="219" s="144" customFormat="1" x14ac:dyDescent="0.2"/>
    <row r="220" s="144" customFormat="1" x14ac:dyDescent="0.2"/>
    <row r="221" s="144" customFormat="1" x14ac:dyDescent="0.2"/>
    <row r="222" s="144" customFormat="1" x14ac:dyDescent="0.2"/>
    <row r="223" s="144" customFormat="1" x14ac:dyDescent="0.2"/>
    <row r="224" s="144" customFormat="1" x14ac:dyDescent="0.2"/>
    <row r="225" s="144" customFormat="1" x14ac:dyDescent="0.2"/>
    <row r="226" s="144" customFormat="1" x14ac:dyDescent="0.2"/>
    <row r="227" s="144" customFormat="1" x14ac:dyDescent="0.2"/>
    <row r="228" s="144" customFormat="1" x14ac:dyDescent="0.2"/>
    <row r="229" s="144" customFormat="1" x14ac:dyDescent="0.2"/>
    <row r="230" s="144" customFormat="1" x14ac:dyDescent="0.2"/>
    <row r="231" s="144" customFormat="1" x14ac:dyDescent="0.2"/>
    <row r="232" s="144" customFormat="1" x14ac:dyDescent="0.2"/>
    <row r="233" s="144" customFormat="1" x14ac:dyDescent="0.2"/>
    <row r="234" s="144" customFormat="1" x14ac:dyDescent="0.2"/>
    <row r="235" s="144" customFormat="1" x14ac:dyDescent="0.2"/>
    <row r="236" s="144" customFormat="1" x14ac:dyDescent="0.2"/>
    <row r="237" s="144" customFormat="1" x14ac:dyDescent="0.2"/>
    <row r="238" s="144" customFormat="1" x14ac:dyDescent="0.2"/>
    <row r="239" s="144" customFormat="1" x14ac:dyDescent="0.2"/>
    <row r="240" s="144" customFormat="1" x14ac:dyDescent="0.2"/>
    <row r="241" s="144" customFormat="1" x14ac:dyDescent="0.2"/>
    <row r="242" s="144" customFormat="1" x14ac:dyDescent="0.2"/>
    <row r="243" s="144" customFormat="1" x14ac:dyDescent="0.2"/>
    <row r="244" s="144" customFormat="1" x14ac:dyDescent="0.2"/>
    <row r="245" s="144" customFormat="1" x14ac:dyDescent="0.2"/>
    <row r="246" s="144" customFormat="1" x14ac:dyDescent="0.2"/>
    <row r="247" s="144" customFormat="1" x14ac:dyDescent="0.2"/>
    <row r="248" s="144" customFormat="1" x14ac:dyDescent="0.2"/>
    <row r="249" s="144" customFormat="1" x14ac:dyDescent="0.2"/>
    <row r="250" s="144" customFormat="1" x14ac:dyDescent="0.2"/>
    <row r="251" s="144" customFormat="1" x14ac:dyDescent="0.2"/>
    <row r="252" s="144" customFormat="1" x14ac:dyDescent="0.2"/>
    <row r="253" s="144" customFormat="1" x14ac:dyDescent="0.2"/>
    <row r="254" s="144" customFormat="1" x14ac:dyDescent="0.2"/>
    <row r="255" s="144" customFormat="1" x14ac:dyDescent="0.2"/>
    <row r="256" s="144" customFormat="1" x14ac:dyDescent="0.2"/>
    <row r="257" s="144" customFormat="1" x14ac:dyDescent="0.2"/>
    <row r="258" s="144" customFormat="1" x14ac:dyDescent="0.2"/>
    <row r="259" s="144" customFormat="1" x14ac:dyDescent="0.2"/>
    <row r="260" s="144" customFormat="1" x14ac:dyDescent="0.2"/>
    <row r="261" s="144" customFormat="1" x14ac:dyDescent="0.2"/>
    <row r="262" s="144" customFormat="1" x14ac:dyDescent="0.2"/>
    <row r="263" s="144" customFormat="1" x14ac:dyDescent="0.2"/>
    <row r="264" s="144" customFormat="1" x14ac:dyDescent="0.2"/>
    <row r="265" s="144" customFormat="1" x14ac:dyDescent="0.2"/>
    <row r="266" s="144" customFormat="1" x14ac:dyDescent="0.2"/>
    <row r="267" s="144" customFormat="1" x14ac:dyDescent="0.2"/>
    <row r="268" s="144" customFormat="1" x14ac:dyDescent="0.2"/>
    <row r="269" s="144" customFormat="1" x14ac:dyDescent="0.2"/>
    <row r="270" s="144" customFormat="1" x14ac:dyDescent="0.2"/>
    <row r="271" s="144" customFormat="1" x14ac:dyDescent="0.2"/>
    <row r="272" s="144" customFormat="1" x14ac:dyDescent="0.2"/>
    <row r="273" s="144" customFormat="1" x14ac:dyDescent="0.2"/>
    <row r="274" s="144" customFormat="1" x14ac:dyDescent="0.2"/>
    <row r="275" s="144" customFormat="1" x14ac:dyDescent="0.2"/>
    <row r="276" s="144" customFormat="1" x14ac:dyDescent="0.2"/>
    <row r="277" s="144" customFormat="1" x14ac:dyDescent="0.2"/>
    <row r="278" s="144" customFormat="1" x14ac:dyDescent="0.2"/>
    <row r="279" s="144" customFormat="1" x14ac:dyDescent="0.2"/>
    <row r="280" s="144" customFormat="1" x14ac:dyDescent="0.2"/>
    <row r="281" s="144" customFormat="1" x14ac:dyDescent="0.2"/>
    <row r="282" s="144" customFormat="1" x14ac:dyDescent="0.2"/>
    <row r="283" s="144" customFormat="1" x14ac:dyDescent="0.2"/>
    <row r="284" s="144" customFormat="1" x14ac:dyDescent="0.2"/>
    <row r="285" s="144" customFormat="1" x14ac:dyDescent="0.2"/>
    <row r="286" s="144" customFormat="1" x14ac:dyDescent="0.2"/>
    <row r="287" s="144" customFormat="1" x14ac:dyDescent="0.2"/>
    <row r="288" s="144" customFormat="1" x14ac:dyDescent="0.2"/>
    <row r="289" s="144" customFormat="1" x14ac:dyDescent="0.2"/>
    <row r="290" s="144" customFormat="1" x14ac:dyDescent="0.2"/>
    <row r="291" s="144" customFormat="1" x14ac:dyDescent="0.2"/>
    <row r="292" s="144" customFormat="1" x14ac:dyDescent="0.2"/>
    <row r="293" s="144" customFormat="1" x14ac:dyDescent="0.2"/>
    <row r="294" s="144" customFormat="1" x14ac:dyDescent="0.2"/>
    <row r="295" s="144" customFormat="1" x14ac:dyDescent="0.2"/>
    <row r="296" s="144" customFormat="1" x14ac:dyDescent="0.2"/>
    <row r="297" s="144" customFormat="1" x14ac:dyDescent="0.2"/>
    <row r="298" s="144" customFormat="1" x14ac:dyDescent="0.2"/>
    <row r="299" s="144" customFormat="1" x14ac:dyDescent="0.2"/>
    <row r="300" s="144" customFormat="1" x14ac:dyDescent="0.2"/>
    <row r="301" s="144" customFormat="1" x14ac:dyDescent="0.2"/>
    <row r="302" s="144" customFormat="1" x14ac:dyDescent="0.2"/>
    <row r="303" s="144" customFormat="1" x14ac:dyDescent="0.2"/>
    <row r="304" s="144" customFormat="1" x14ac:dyDescent="0.2"/>
    <row r="305" s="144" customFormat="1" x14ac:dyDescent="0.2"/>
    <row r="306" s="144" customFormat="1" x14ac:dyDescent="0.2"/>
    <row r="307" s="144" customFormat="1" x14ac:dyDescent="0.2"/>
    <row r="308" s="144" customFormat="1" x14ac:dyDescent="0.2"/>
    <row r="309" s="144" customFormat="1" x14ac:dyDescent="0.2"/>
    <row r="310" s="144" customFormat="1" x14ac:dyDescent="0.2"/>
    <row r="311" s="144" customFormat="1" x14ac:dyDescent="0.2"/>
    <row r="312" s="144" customFormat="1" x14ac:dyDescent="0.2"/>
    <row r="313" s="144" customFormat="1" x14ac:dyDescent="0.2"/>
    <row r="314" s="144" customFormat="1" x14ac:dyDescent="0.2"/>
    <row r="315" s="144" customFormat="1" x14ac:dyDescent="0.2"/>
    <row r="316" s="144" customFormat="1" x14ac:dyDescent="0.2"/>
    <row r="317" s="144" customFormat="1" x14ac:dyDescent="0.2"/>
    <row r="318" s="144" customFormat="1" x14ac:dyDescent="0.2"/>
    <row r="319" s="144" customFormat="1" x14ac:dyDescent="0.2"/>
    <row r="320" s="144" customFormat="1" x14ac:dyDescent="0.2"/>
    <row r="321" s="144" customFormat="1" x14ac:dyDescent="0.2"/>
    <row r="322" s="144" customFormat="1" x14ac:dyDescent="0.2"/>
    <row r="323" s="144" customFormat="1" x14ac:dyDescent="0.2"/>
    <row r="324" s="144" customFormat="1" x14ac:dyDescent="0.2"/>
    <row r="325" s="144" customFormat="1" x14ac:dyDescent="0.2"/>
    <row r="326" s="144" customFormat="1" x14ac:dyDescent="0.2"/>
    <row r="327" s="144" customFormat="1" x14ac:dyDescent="0.2"/>
    <row r="328" s="144" customFormat="1" x14ac:dyDescent="0.2"/>
    <row r="329" s="144" customFormat="1" x14ac:dyDescent="0.2"/>
    <row r="330" s="144" customFormat="1" x14ac:dyDescent="0.2"/>
    <row r="331" s="144" customFormat="1" x14ac:dyDescent="0.2"/>
    <row r="332" s="144" customFormat="1" x14ac:dyDescent="0.2"/>
    <row r="333" s="144" customFormat="1" x14ac:dyDescent="0.2"/>
    <row r="334" s="144" customFormat="1" x14ac:dyDescent="0.2"/>
    <row r="335" s="144" customFormat="1" x14ac:dyDescent="0.2"/>
    <row r="336" s="144" customFormat="1" x14ac:dyDescent="0.2"/>
    <row r="337" s="144" customFormat="1" x14ac:dyDescent="0.2"/>
    <row r="338" s="144" customFormat="1" x14ac:dyDescent="0.2"/>
    <row r="339" s="144" customFormat="1" x14ac:dyDescent="0.2"/>
    <row r="340" s="144" customFormat="1" x14ac:dyDescent="0.2"/>
    <row r="341" s="144" customFormat="1" x14ac:dyDescent="0.2"/>
    <row r="342" s="144" customFormat="1" x14ac:dyDescent="0.2"/>
    <row r="343" s="144" customFormat="1" x14ac:dyDescent="0.2"/>
    <row r="344" s="144" customFormat="1" x14ac:dyDescent="0.2"/>
    <row r="345" s="144" customFormat="1" x14ac:dyDescent="0.2"/>
    <row r="346" s="144" customFormat="1" x14ac:dyDescent="0.2"/>
    <row r="347" s="144" customFormat="1" x14ac:dyDescent="0.2"/>
    <row r="348" s="144" customFormat="1" x14ac:dyDescent="0.2"/>
    <row r="349" s="144" customFormat="1" x14ac:dyDescent="0.2"/>
    <row r="350" s="144" customFormat="1" x14ac:dyDescent="0.2"/>
    <row r="351" s="144" customFormat="1" x14ac:dyDescent="0.2"/>
    <row r="352" s="144" customFormat="1" x14ac:dyDescent="0.2"/>
    <row r="353" s="144" customFormat="1" x14ac:dyDescent="0.2"/>
    <row r="354" s="144" customFormat="1" x14ac:dyDescent="0.2"/>
    <row r="355" s="144" customFormat="1" x14ac:dyDescent="0.2"/>
    <row r="356" s="144" customFormat="1" x14ac:dyDescent="0.2"/>
    <row r="357" s="144" customFormat="1" x14ac:dyDescent="0.2"/>
    <row r="358" s="144" customFormat="1" x14ac:dyDescent="0.2"/>
    <row r="359" s="144" customFormat="1" x14ac:dyDescent="0.2"/>
    <row r="360" s="144" customFormat="1" x14ac:dyDescent="0.2"/>
    <row r="361" s="144" customFormat="1" x14ac:dyDescent="0.2"/>
    <row r="362" s="144" customFormat="1" x14ac:dyDescent="0.2"/>
    <row r="363" s="144" customFormat="1" x14ac:dyDescent="0.2"/>
    <row r="364" s="144" customFormat="1" x14ac:dyDescent="0.2"/>
    <row r="365" s="144" customFormat="1" x14ac:dyDescent="0.2"/>
    <row r="366" s="144" customFormat="1" x14ac:dyDescent="0.2"/>
    <row r="367" s="144" customFormat="1" x14ac:dyDescent="0.2"/>
    <row r="368" s="144" customFormat="1" x14ac:dyDescent="0.2"/>
    <row r="369" s="144" customFormat="1" x14ac:dyDescent="0.2"/>
    <row r="370" s="144" customFormat="1" x14ac:dyDescent="0.2"/>
    <row r="371" s="144" customFormat="1" x14ac:dyDescent="0.2"/>
    <row r="372" s="144" customFormat="1" x14ac:dyDescent="0.2"/>
    <row r="373" s="144" customFormat="1" x14ac:dyDescent="0.2"/>
    <row r="374" s="144" customFormat="1" x14ac:dyDescent="0.2"/>
    <row r="375" s="144" customFormat="1" x14ac:dyDescent="0.2"/>
    <row r="376" s="144" customFormat="1" x14ac:dyDescent="0.2"/>
    <row r="377" s="144" customFormat="1" x14ac:dyDescent="0.2"/>
    <row r="378" s="144" customFormat="1" x14ac:dyDescent="0.2"/>
    <row r="379" s="144" customFormat="1" x14ac:dyDescent="0.2"/>
    <row r="380" s="144" customFormat="1" x14ac:dyDescent="0.2"/>
    <row r="381" s="144" customFormat="1" x14ac:dyDescent="0.2"/>
    <row r="382" s="144" customFormat="1" x14ac:dyDescent="0.2"/>
    <row r="383" s="144" customFormat="1" x14ac:dyDescent="0.2"/>
    <row r="384" s="144" customFormat="1" x14ac:dyDescent="0.2"/>
    <row r="385" s="144" customFormat="1" x14ac:dyDescent="0.2"/>
    <row r="386" s="144" customFormat="1" x14ac:dyDescent="0.2"/>
    <row r="387" s="144" customFormat="1" x14ac:dyDescent="0.2"/>
    <row r="388" s="144" customFormat="1" x14ac:dyDescent="0.2"/>
    <row r="389" s="144" customFormat="1" x14ac:dyDescent="0.2"/>
    <row r="390" s="144" customFormat="1" x14ac:dyDescent="0.2"/>
    <row r="391" s="144" customFormat="1" x14ac:dyDescent="0.2"/>
    <row r="392" s="144" customFormat="1" x14ac:dyDescent="0.2"/>
    <row r="393" s="144" customFormat="1" x14ac:dyDescent="0.2"/>
    <row r="394" s="144" customFormat="1" x14ac:dyDescent="0.2"/>
    <row r="395" s="144" customFormat="1" x14ac:dyDescent="0.2"/>
    <row r="396" s="144" customFormat="1" x14ac:dyDescent="0.2"/>
  </sheetData>
  <mergeCells count="5">
    <mergeCell ref="B2:H2"/>
    <mergeCell ref="B8:H8"/>
    <mergeCell ref="B15:E15"/>
    <mergeCell ref="B3:H3"/>
    <mergeCell ref="D11:G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A1:B26"/>
  <sheetViews>
    <sheetView workbookViewId="0">
      <selection activeCell="A22" sqref="A22:A26"/>
    </sheetView>
  </sheetViews>
  <sheetFormatPr defaultColWidth="9.140625" defaultRowHeight="12.75" x14ac:dyDescent="0.2"/>
  <cols>
    <col min="1" max="1" width="35.140625" style="248" customWidth="1"/>
    <col min="2" max="2" width="49.140625" style="248" customWidth="1"/>
    <col min="3" max="3" width="31.28515625" style="248" customWidth="1"/>
    <col min="4" max="16384" width="9.140625" style="248"/>
  </cols>
  <sheetData>
    <row r="1" spans="1:2" x14ac:dyDescent="0.2">
      <c r="A1" s="247" t="s">
        <v>114</v>
      </c>
      <c r="B1" s="247" t="s">
        <v>125</v>
      </c>
    </row>
    <row r="2" spans="1:2" x14ac:dyDescent="0.2">
      <c r="A2" s="248" t="s">
        <v>28</v>
      </c>
    </row>
    <row r="3" spans="1:2" x14ac:dyDescent="0.2">
      <c r="A3" s="248" t="s">
        <v>121</v>
      </c>
      <c r="B3" s="248" t="s">
        <v>126</v>
      </c>
    </row>
    <row r="4" spans="1:2" x14ac:dyDescent="0.2">
      <c r="A4" s="248" t="s">
        <v>122</v>
      </c>
      <c r="B4" s="248" t="s">
        <v>128</v>
      </c>
    </row>
    <row r="6" spans="1:2" x14ac:dyDescent="0.2">
      <c r="A6" s="247" t="s">
        <v>115</v>
      </c>
    </row>
    <row r="7" spans="1:2" x14ac:dyDescent="0.2">
      <c r="A7" s="248" t="s">
        <v>117</v>
      </c>
      <c r="B7" s="248" t="s">
        <v>129</v>
      </c>
    </row>
    <row r="8" spans="1:2" x14ac:dyDescent="0.2">
      <c r="A8" s="248" t="s">
        <v>116</v>
      </c>
      <c r="B8" s="248" t="s">
        <v>127</v>
      </c>
    </row>
    <row r="11" spans="1:2" x14ac:dyDescent="0.2">
      <c r="A11" s="247" t="s">
        <v>120</v>
      </c>
    </row>
    <row r="12" spans="1:2" x14ac:dyDescent="0.2">
      <c r="A12" s="248" t="s">
        <v>28</v>
      </c>
    </row>
    <row r="13" spans="1:2" x14ac:dyDescent="0.2">
      <c r="A13" s="248" t="s">
        <v>121</v>
      </c>
      <c r="B13" s="248" t="s">
        <v>126</v>
      </c>
    </row>
    <row r="14" spans="1:2" x14ac:dyDescent="0.2">
      <c r="A14" s="248" t="s">
        <v>123</v>
      </c>
      <c r="B14" s="248" t="s">
        <v>130</v>
      </c>
    </row>
    <row r="18" spans="1:1" x14ac:dyDescent="0.2">
      <c r="A18" s="247" t="s">
        <v>381</v>
      </c>
    </row>
    <row r="19" spans="1:1" x14ac:dyDescent="0.2">
      <c r="A19" s="248" t="s">
        <v>382</v>
      </c>
    </row>
    <row r="20" spans="1:1" x14ac:dyDescent="0.2">
      <c r="A20" s="248" t="s">
        <v>383</v>
      </c>
    </row>
    <row r="22" spans="1:1" x14ac:dyDescent="0.2">
      <c r="A22" s="247" t="s">
        <v>1057</v>
      </c>
    </row>
    <row r="23" spans="1:1" x14ac:dyDescent="0.2">
      <c r="A23" s="651" t="s">
        <v>1058</v>
      </c>
    </row>
    <row r="24" spans="1:1" x14ac:dyDescent="0.2">
      <c r="A24" s="651" t="s">
        <v>1059</v>
      </c>
    </row>
    <row r="25" spans="1:1" x14ac:dyDescent="0.2">
      <c r="A25" s="651" t="s">
        <v>1060</v>
      </c>
    </row>
    <row r="26" spans="1:1" x14ac:dyDescent="0.2">
      <c r="A26" s="651" t="s">
        <v>1061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80" zoomScaleNormal="80" workbookViewId="0">
      <selection activeCell="K19" sqref="K19"/>
    </sheetView>
  </sheetViews>
  <sheetFormatPr defaultColWidth="9.140625" defaultRowHeight="12.75" x14ac:dyDescent="0.25"/>
  <cols>
    <col min="1" max="2" width="1.85546875" style="72" customWidth="1"/>
    <col min="3" max="3" width="11.5703125" style="64" customWidth="1"/>
    <col min="4" max="4" width="52" style="114" customWidth="1"/>
    <col min="5" max="5" width="27.28515625" style="65" customWidth="1"/>
    <col min="6" max="6" width="14.28515625" style="65" customWidth="1"/>
    <col min="7" max="7" width="22.7109375" style="65" customWidth="1"/>
    <col min="8" max="8" width="16.85546875" style="65" customWidth="1"/>
    <col min="9" max="9" width="33.5703125" style="65" customWidth="1"/>
    <col min="10" max="10" width="20.28515625" style="65" customWidth="1"/>
    <col min="11" max="11" width="13.85546875" style="65" customWidth="1"/>
    <col min="12" max="12" width="2.42578125" style="65" customWidth="1"/>
    <col min="13" max="16384" width="9.140625" style="65"/>
  </cols>
  <sheetData>
    <row r="1" spans="1:11" s="73" customFormat="1" ht="9.75" customHeight="1" x14ac:dyDescent="0.25">
      <c r="C1" s="74"/>
    </row>
    <row r="4" spans="1:11" ht="11.25" customHeight="1" x14ac:dyDescent="0.25">
      <c r="D4" s="134"/>
      <c r="E4" s="135"/>
      <c r="F4" s="135"/>
      <c r="G4" s="135"/>
      <c r="H4" s="135"/>
      <c r="I4" s="135"/>
      <c r="J4" s="135"/>
      <c r="K4" s="135"/>
    </row>
    <row r="5" spans="1:11" ht="20.25" x14ac:dyDescent="0.25">
      <c r="C5" s="99"/>
      <c r="D5" s="993" t="s">
        <v>99</v>
      </c>
      <c r="E5" s="993"/>
      <c r="F5" s="993"/>
      <c r="G5" s="993"/>
      <c r="H5" s="993"/>
      <c r="I5" s="993"/>
      <c r="J5" s="993"/>
      <c r="K5" s="993"/>
    </row>
    <row r="6" spans="1:11" ht="27.75" x14ac:dyDescent="0.25">
      <c r="C6" s="99"/>
      <c r="D6" s="994" t="str">
        <f>Інфо!D5</f>
        <v>Новгород-Сіверська громада</v>
      </c>
      <c r="E6" s="994"/>
      <c r="F6" s="994"/>
      <c r="G6" s="994"/>
      <c r="H6" s="994"/>
      <c r="I6" s="994"/>
      <c r="J6" s="994"/>
      <c r="K6" s="994"/>
    </row>
    <row r="7" spans="1:11" ht="6.75" customHeight="1" x14ac:dyDescent="0.25">
      <c r="C7" s="66"/>
      <c r="D7" s="112"/>
      <c r="E7" s="67"/>
      <c r="F7" s="68"/>
      <c r="G7" s="68"/>
      <c r="H7" s="68"/>
      <c r="I7" s="68"/>
      <c r="J7" s="68"/>
      <c r="K7" s="68"/>
    </row>
    <row r="8" spans="1:11" s="129" customFormat="1" ht="62.25" customHeight="1" x14ac:dyDescent="0.25">
      <c r="A8" s="128"/>
      <c r="B8" s="128"/>
      <c r="C8" s="136" t="s">
        <v>100</v>
      </c>
      <c r="D8" s="137" t="s">
        <v>101</v>
      </c>
      <c r="E8" s="137" t="s">
        <v>102</v>
      </c>
      <c r="F8" s="137" t="s">
        <v>780</v>
      </c>
      <c r="G8" s="137" t="s">
        <v>103</v>
      </c>
      <c r="H8" s="137" t="s">
        <v>104</v>
      </c>
      <c r="I8" s="138" t="s">
        <v>858</v>
      </c>
      <c r="J8" s="137" t="s">
        <v>105</v>
      </c>
      <c r="K8" s="137" t="s">
        <v>106</v>
      </c>
    </row>
    <row r="9" spans="1:11" x14ac:dyDescent="0.25">
      <c r="C9" s="69"/>
      <c r="D9" s="69"/>
      <c r="E9" s="70"/>
      <c r="F9" s="69"/>
      <c r="G9" s="69"/>
      <c r="H9" s="69"/>
      <c r="I9" s="69"/>
      <c r="J9" s="69"/>
      <c r="K9" s="69"/>
    </row>
    <row r="10" spans="1:11" ht="15.75" x14ac:dyDescent="0.25">
      <c r="C10" s="62"/>
      <c r="D10" s="113" t="s">
        <v>10</v>
      </c>
      <c r="E10" s="132"/>
      <c r="F10" s="132"/>
      <c r="G10" s="132"/>
      <c r="H10" s="132"/>
      <c r="I10" s="58"/>
      <c r="J10" s="58"/>
      <c r="K10" s="68"/>
    </row>
    <row r="11" spans="1:11" ht="4.5" customHeight="1" x14ac:dyDescent="0.25">
      <c r="C11" s="62"/>
      <c r="D11" s="113"/>
      <c r="E11" s="58"/>
      <c r="F11" s="58"/>
      <c r="G11" s="58"/>
      <c r="H11" s="58"/>
      <c r="I11" s="58"/>
      <c r="J11" s="58"/>
      <c r="K11" s="68"/>
    </row>
    <row r="12" spans="1:11" ht="15.75" customHeight="1" x14ac:dyDescent="0.25">
      <c r="C12" s="568" t="s">
        <v>11</v>
      </c>
      <c r="D12" s="569"/>
      <c r="E12" s="569"/>
      <c r="F12" s="569"/>
      <c r="G12" s="569"/>
      <c r="H12" s="569"/>
      <c r="I12" s="569"/>
      <c r="J12" s="569"/>
      <c r="K12" s="570"/>
    </row>
    <row r="13" spans="1:11" ht="48" customHeight="1" x14ac:dyDescent="0.25">
      <c r="C13" s="139">
        <f>'Лідерство та управління'!C9</f>
        <v>0</v>
      </c>
      <c r="D13" s="130" t="str">
        <f>'Лідерство та управління'!X18</f>
        <v>1) Створити РГ для розробки Стратегії
2) Розпочати роботу над створенням Стратегії громади
3) Провести слухання Стратегії</v>
      </c>
      <c r="E13" s="126"/>
      <c r="F13" s="125"/>
      <c r="G13" s="125"/>
      <c r="H13" s="125"/>
      <c r="I13" s="125"/>
      <c r="J13" s="125"/>
      <c r="K13" s="125"/>
    </row>
    <row r="14" spans="1:11" ht="12" customHeight="1" x14ac:dyDescent="0.25">
      <c r="C14" s="63"/>
      <c r="D14" s="131"/>
      <c r="E14" s="71"/>
    </row>
    <row r="15" spans="1:11" ht="15.75" customHeight="1" x14ac:dyDescent="0.25">
      <c r="C15" s="568" t="s">
        <v>728</v>
      </c>
      <c r="D15" s="569"/>
      <c r="E15" s="569"/>
      <c r="F15" s="569"/>
      <c r="G15" s="569"/>
      <c r="H15" s="569"/>
      <c r="I15" s="569"/>
      <c r="J15" s="569"/>
      <c r="K15" s="570"/>
    </row>
    <row r="16" spans="1:11" ht="48" customHeight="1" x14ac:dyDescent="0.25">
      <c r="A16" s="65"/>
      <c r="C16" s="139">
        <f>'Лідерство та управління'!C10</f>
        <v>0</v>
      </c>
      <c r="D16" s="127" t="str">
        <f>'Лідерство та управління'!X43</f>
        <v xml:space="preserve">1)
2)
3) </v>
      </c>
      <c r="E16" s="125"/>
      <c r="F16" s="125"/>
      <c r="G16" s="125"/>
      <c r="H16" s="125"/>
      <c r="I16" s="125"/>
      <c r="J16" s="125"/>
      <c r="K16" s="125"/>
    </row>
    <row r="17" spans="1:11" x14ac:dyDescent="0.25">
      <c r="A17" s="65"/>
      <c r="D17" s="115"/>
    </row>
    <row r="18" spans="1:11" ht="15.75" customHeight="1" x14ac:dyDescent="0.25">
      <c r="A18" s="65"/>
      <c r="C18" s="568" t="s">
        <v>12</v>
      </c>
      <c r="D18" s="569"/>
      <c r="E18" s="569"/>
      <c r="F18" s="569"/>
      <c r="G18" s="569"/>
      <c r="H18" s="569"/>
      <c r="I18" s="569"/>
      <c r="J18" s="569"/>
      <c r="K18" s="570"/>
    </row>
    <row r="19" spans="1:11" ht="48" customHeight="1" x14ac:dyDescent="0.25">
      <c r="A19" s="65"/>
      <c r="C19" s="139">
        <f>'Лідерство та управління'!C11</f>
        <v>0</v>
      </c>
      <c r="D19" s="127" t="str">
        <f>'Лідерство та управління'!X57</f>
        <v>1)Розпочати роботу над економічним профілем громади
2)Розпояати роботу над Програмою МЕР та проектами МЕР 
3)</v>
      </c>
      <c r="E19" s="125"/>
      <c r="F19" s="125"/>
      <c r="G19" s="125"/>
      <c r="H19" s="125"/>
      <c r="I19" s="125"/>
      <c r="J19" s="125"/>
      <c r="K19" s="125"/>
    </row>
    <row r="20" spans="1:11" x14ac:dyDescent="0.25">
      <c r="A20" s="65"/>
      <c r="D20" s="115"/>
    </row>
    <row r="21" spans="1:11" ht="15.75" customHeight="1" x14ac:dyDescent="0.25">
      <c r="A21" s="65"/>
      <c r="C21" s="568" t="s">
        <v>13</v>
      </c>
      <c r="D21" s="569"/>
      <c r="E21" s="569"/>
      <c r="F21" s="569"/>
      <c r="G21" s="569"/>
      <c r="H21" s="569"/>
      <c r="I21" s="569"/>
      <c r="J21" s="569"/>
      <c r="K21" s="570"/>
    </row>
    <row r="22" spans="1:11" ht="38.25" x14ac:dyDescent="0.25">
      <c r="A22" s="65"/>
      <c r="C22" s="139">
        <f>'Лідерство та управління'!C12</f>
        <v>0</v>
      </c>
      <c r="D22" s="127" t="str">
        <f>'Лідерство та управління'!X91</f>
        <v>1)Розпочати роботу над Статутом 
2)
3)</v>
      </c>
      <c r="E22" s="125"/>
      <c r="F22" s="125"/>
      <c r="G22" s="125"/>
      <c r="H22" s="125"/>
      <c r="I22" s="125"/>
      <c r="J22" s="125"/>
      <c r="K22" s="125"/>
    </row>
    <row r="23" spans="1:11" x14ac:dyDescent="0.25">
      <c r="A23" s="65"/>
    </row>
    <row r="24" spans="1:11" ht="15.75" customHeight="1" x14ac:dyDescent="0.25">
      <c r="A24" s="65"/>
      <c r="C24" s="568" t="s">
        <v>14</v>
      </c>
      <c r="D24" s="569"/>
      <c r="E24" s="569"/>
      <c r="F24" s="569"/>
      <c r="G24" s="569"/>
      <c r="H24" s="569"/>
      <c r="I24" s="569"/>
      <c r="J24" s="569"/>
      <c r="K24" s="570"/>
    </row>
    <row r="25" spans="1:11" ht="48" customHeight="1" x14ac:dyDescent="0.25">
      <c r="A25" s="65"/>
      <c r="C25" s="139">
        <f>'Лідерство та управління'!C13</f>
        <v>0</v>
      </c>
      <c r="D25" s="127" t="str">
        <f>'Лідерство та управління'!X128</f>
        <v>1)
2)
3)</v>
      </c>
      <c r="E25" s="125"/>
      <c r="F25" s="125"/>
      <c r="G25" s="125"/>
      <c r="H25" s="125"/>
      <c r="I25" s="125"/>
      <c r="J25" s="125"/>
      <c r="K25" s="125"/>
    </row>
    <row r="26" spans="1:11" ht="27.75" customHeight="1" x14ac:dyDescent="0.25">
      <c r="A26" s="65"/>
      <c r="C26" s="512"/>
      <c r="D26" s="115"/>
    </row>
    <row r="27" spans="1:11" ht="15.75" x14ac:dyDescent="0.25">
      <c r="A27" s="65"/>
      <c r="C27" s="62"/>
      <c r="D27" s="113" t="s">
        <v>200</v>
      </c>
      <c r="E27" s="132"/>
      <c r="F27" s="132"/>
      <c r="G27" s="132"/>
      <c r="H27" s="132"/>
      <c r="I27" s="58"/>
      <c r="J27" s="58"/>
      <c r="K27" s="68"/>
    </row>
    <row r="28" spans="1:11" ht="15.75" x14ac:dyDescent="0.25">
      <c r="C28" s="62"/>
      <c r="D28" s="113"/>
      <c r="E28" s="58"/>
      <c r="F28" s="58"/>
      <c r="G28" s="58"/>
      <c r="H28" s="58"/>
      <c r="I28" s="58"/>
      <c r="J28" s="58"/>
      <c r="K28" s="68"/>
    </row>
    <row r="29" spans="1:11" ht="15" customHeight="1" x14ac:dyDescent="0.25">
      <c r="C29" s="568" t="s">
        <v>133</v>
      </c>
      <c r="D29" s="569"/>
      <c r="E29" s="569"/>
      <c r="F29" s="569"/>
      <c r="G29" s="569"/>
      <c r="H29" s="569"/>
      <c r="I29" s="569"/>
      <c r="J29" s="569"/>
      <c r="K29" s="570"/>
    </row>
    <row r="30" spans="1:11" ht="40.5" customHeight="1" x14ac:dyDescent="0.25">
      <c r="C30" s="139">
        <f>'Управління фінансами'!E9</f>
        <v>1</v>
      </c>
      <c r="D30" s="130" t="str">
        <f>'Управління фінансами'!X18</f>
        <v>1)
2)
3)</v>
      </c>
      <c r="E30" s="126"/>
      <c r="F30" s="125"/>
      <c r="G30" s="125"/>
      <c r="H30" s="125"/>
      <c r="I30" s="125"/>
      <c r="J30" s="125"/>
      <c r="K30" s="125"/>
    </row>
    <row r="31" spans="1:11" ht="15.75" x14ac:dyDescent="0.25">
      <c r="C31" s="63"/>
      <c r="D31" s="131"/>
      <c r="E31" s="71"/>
    </row>
    <row r="32" spans="1:11" ht="15" customHeight="1" x14ac:dyDescent="0.25">
      <c r="C32" s="568" t="str">
        <f>'Управління фінансами'!B10</f>
        <v>2.2. Генерування доходу в бюджет громади (джерела надходжень)</v>
      </c>
      <c r="D32" s="569"/>
      <c r="E32" s="569"/>
      <c r="F32" s="569"/>
      <c r="G32" s="569"/>
      <c r="H32" s="569"/>
      <c r="I32" s="569"/>
      <c r="J32" s="569"/>
      <c r="K32" s="570"/>
    </row>
    <row r="33" spans="3:11" ht="38.25" x14ac:dyDescent="0.25">
      <c r="C33" s="139">
        <f>'Управління фінансами'!E10</f>
        <v>2</v>
      </c>
      <c r="D33" s="127" t="str">
        <f>'Управління фінансами'!X47</f>
        <v xml:space="preserve">1)
2)
3) </v>
      </c>
      <c r="E33" s="125"/>
      <c r="F33" s="125"/>
      <c r="G33" s="125"/>
      <c r="H33" s="125"/>
      <c r="I33" s="125"/>
      <c r="J33" s="125"/>
      <c r="K33" s="125"/>
    </row>
    <row r="34" spans="3:11" x14ac:dyDescent="0.25">
      <c r="D34" s="115"/>
    </row>
    <row r="35" spans="3:11" ht="15" customHeight="1" x14ac:dyDescent="0.25">
      <c r="C35" s="568" t="str">
        <f>'Управління фінансами'!B11</f>
        <v>2.3. Виконання публічних закупівель</v>
      </c>
      <c r="D35" s="569"/>
      <c r="E35" s="569"/>
      <c r="F35" s="569"/>
      <c r="G35" s="569"/>
      <c r="H35" s="569"/>
      <c r="I35" s="569"/>
      <c r="J35" s="569"/>
      <c r="K35" s="570"/>
    </row>
    <row r="36" spans="3:11" ht="38.25" x14ac:dyDescent="0.25">
      <c r="C36" s="139">
        <f>'Управління фінансами'!E11</f>
        <v>2</v>
      </c>
      <c r="D36" s="127" t="str">
        <f>'Управління фінансами'!X64</f>
        <v>1)
2)
3)</v>
      </c>
      <c r="E36" s="125"/>
      <c r="F36" s="125"/>
      <c r="G36" s="125"/>
      <c r="H36" s="125"/>
      <c r="I36" s="125"/>
      <c r="J36" s="125"/>
      <c r="K36" s="125"/>
    </row>
    <row r="37" spans="3:11" x14ac:dyDescent="0.25">
      <c r="D37" s="115"/>
    </row>
    <row r="38" spans="3:11" ht="15" customHeight="1" x14ac:dyDescent="0.25">
      <c r="C38" s="568" t="str">
        <f>'Управління фінансами'!B12</f>
        <v>2.4. Управління  власністю громади</v>
      </c>
      <c r="D38" s="569"/>
      <c r="E38" s="569"/>
      <c r="F38" s="569"/>
      <c r="G38" s="569"/>
      <c r="H38" s="569"/>
      <c r="I38" s="569"/>
      <c r="J38" s="569"/>
      <c r="K38" s="570"/>
    </row>
    <row r="39" spans="3:11" ht="38.25" x14ac:dyDescent="0.25">
      <c r="C39" s="139">
        <f>'Управління фінансами'!E12</f>
        <v>2</v>
      </c>
      <c r="D39" s="127" t="str">
        <f>'Управління фінансами'!X75</f>
        <v>1)
2)
3)</v>
      </c>
      <c r="E39" s="125"/>
      <c r="F39" s="125"/>
      <c r="G39" s="125"/>
      <c r="H39" s="125"/>
      <c r="I39" s="125"/>
      <c r="J39" s="125"/>
      <c r="K39" s="125"/>
    </row>
    <row r="41" spans="3:11" ht="15" customHeight="1" x14ac:dyDescent="0.25">
      <c r="C41" s="568" t="str">
        <f>'Управління фінансами'!B13</f>
        <v xml:space="preserve">2.5. Фінансова звітність та аудит </v>
      </c>
      <c r="D41" s="569"/>
      <c r="E41" s="569"/>
      <c r="F41" s="569"/>
      <c r="G41" s="569"/>
      <c r="H41" s="569"/>
      <c r="I41" s="569"/>
      <c r="J41" s="569"/>
      <c r="K41" s="570"/>
    </row>
    <row r="42" spans="3:11" ht="38.25" x14ac:dyDescent="0.25">
      <c r="C42" s="139">
        <f>'Управління фінансами'!E13</f>
        <v>3</v>
      </c>
      <c r="D42" s="127" t="str">
        <f>'Управління фінансами'!X91</f>
        <v>1)
2)
3)</v>
      </c>
      <c r="E42" s="125"/>
      <c r="F42" s="125"/>
      <c r="G42" s="125"/>
      <c r="H42" s="125"/>
      <c r="I42" s="125"/>
      <c r="J42" s="125"/>
      <c r="K42" s="125"/>
    </row>
    <row r="43" spans="3:11" ht="19.5" customHeight="1" x14ac:dyDescent="0.25"/>
    <row r="44" spans="3:11" ht="15.75" x14ac:dyDescent="0.25">
      <c r="C44" s="62"/>
      <c r="D44" s="113" t="s">
        <v>163</v>
      </c>
      <c r="E44" s="132"/>
      <c r="F44" s="132"/>
      <c r="G44" s="132"/>
      <c r="H44" s="132"/>
      <c r="I44" s="58"/>
      <c r="J44" s="58"/>
      <c r="K44" s="68"/>
    </row>
    <row r="45" spans="3:11" ht="15.75" x14ac:dyDescent="0.25">
      <c r="C45" s="62"/>
      <c r="D45" s="113"/>
      <c r="E45" s="58"/>
      <c r="F45" s="58"/>
      <c r="G45" s="58"/>
      <c r="H45" s="58"/>
      <c r="I45" s="58"/>
      <c r="J45" s="58"/>
      <c r="K45" s="68"/>
    </row>
    <row r="46" spans="3:11" ht="15" customHeight="1" x14ac:dyDescent="0.25">
      <c r="C46" s="568" t="str">
        <f>'Надання послуг'!B9</f>
        <v xml:space="preserve">3.1. Планування послуг </v>
      </c>
      <c r="D46" s="569"/>
      <c r="E46" s="569"/>
      <c r="F46" s="569"/>
      <c r="G46" s="569"/>
      <c r="H46" s="569"/>
      <c r="I46" s="569"/>
      <c r="J46" s="569"/>
      <c r="K46" s="570"/>
    </row>
    <row r="47" spans="3:11" ht="41.25" customHeight="1" x14ac:dyDescent="0.25">
      <c r="C47" s="139">
        <f>'Надання послуг'!E9</f>
        <v>0</v>
      </c>
      <c r="D47" s="130" t="str">
        <f>'Надання послуг'!X18</f>
        <v>1)
2)
3)</v>
      </c>
      <c r="E47" s="126"/>
      <c r="F47" s="125"/>
      <c r="G47" s="125"/>
      <c r="H47" s="125"/>
      <c r="I47" s="125"/>
      <c r="J47" s="125"/>
      <c r="K47" s="125"/>
    </row>
    <row r="48" spans="3:11" ht="15.75" x14ac:dyDescent="0.25">
      <c r="C48" s="63"/>
      <c r="D48" s="131"/>
      <c r="E48" s="71"/>
    </row>
    <row r="49" spans="3:11" ht="15" customHeight="1" x14ac:dyDescent="0.25">
      <c r="C49" s="568" t="str">
        <f>'Надання послуг'!B10</f>
        <v>3.2. Організація доступу населення та охопленість послугами</v>
      </c>
      <c r="D49" s="569"/>
      <c r="E49" s="569"/>
      <c r="F49" s="569"/>
      <c r="G49" s="569"/>
      <c r="H49" s="569"/>
      <c r="I49" s="569"/>
      <c r="J49" s="569"/>
      <c r="K49" s="570"/>
    </row>
    <row r="50" spans="3:11" ht="46.5" customHeight="1" x14ac:dyDescent="0.25">
      <c r="C50" s="139">
        <f>'Надання послуг'!E10</f>
        <v>1</v>
      </c>
      <c r="D50" s="127" t="str">
        <f>'Надання послуг'!X49</f>
        <v xml:space="preserve">1)
2)
3) </v>
      </c>
      <c r="E50" s="125"/>
      <c r="F50" s="125"/>
      <c r="G50" s="125"/>
      <c r="H50" s="125"/>
      <c r="I50" s="125"/>
      <c r="J50" s="125"/>
      <c r="K50" s="125"/>
    </row>
    <row r="51" spans="3:11" x14ac:dyDescent="0.25">
      <c r="D51" s="115"/>
    </row>
    <row r="52" spans="3:11" ht="15" customHeight="1" x14ac:dyDescent="0.25">
      <c r="C52" s="568" t="str">
        <f>'Надання послуг'!B11</f>
        <v>3.3. Застосування механізмів отримання зворотних відгуків стосовно якості послуг</v>
      </c>
      <c r="D52" s="569"/>
      <c r="E52" s="569"/>
      <c r="F52" s="569"/>
      <c r="G52" s="569"/>
      <c r="H52" s="569"/>
      <c r="I52" s="569"/>
      <c r="J52" s="569"/>
      <c r="K52" s="570"/>
    </row>
    <row r="53" spans="3:11" ht="38.25" x14ac:dyDescent="0.25">
      <c r="C53" s="139">
        <f>'Надання послуг'!E11</f>
        <v>0</v>
      </c>
      <c r="D53" s="127" t="str">
        <f>'Надання послуг'!X58</f>
        <v>1)
2)
3)</v>
      </c>
      <c r="E53" s="125"/>
      <c r="F53" s="125"/>
      <c r="G53" s="125"/>
      <c r="H53" s="125"/>
      <c r="I53" s="125"/>
      <c r="J53" s="125"/>
      <c r="K53" s="125"/>
    </row>
    <row r="54" spans="3:11" x14ac:dyDescent="0.25">
      <c r="D54" s="115"/>
    </row>
    <row r="55" spans="3:11" ht="15" customHeight="1" x14ac:dyDescent="0.25">
      <c r="C55" s="568" t="str">
        <f>'Надання послуг'!B12</f>
        <v>3.4. Моніторинг рівня задоволеності послугами серед населення</v>
      </c>
      <c r="D55" s="569"/>
      <c r="E55" s="569"/>
      <c r="F55" s="569"/>
      <c r="G55" s="569"/>
      <c r="H55" s="569"/>
      <c r="I55" s="569"/>
      <c r="J55" s="569"/>
      <c r="K55" s="570"/>
    </row>
    <row r="56" spans="3:11" ht="45.75" customHeight="1" x14ac:dyDescent="0.25">
      <c r="C56" s="139">
        <f>'Надання послуг'!E12</f>
        <v>0</v>
      </c>
      <c r="D56" s="127" t="str">
        <f>'Надання послуг'!X85</f>
        <v>1)
2)
3)</v>
      </c>
      <c r="E56" s="125"/>
      <c r="F56" s="125"/>
      <c r="G56" s="125"/>
      <c r="H56" s="125"/>
      <c r="I56" s="125"/>
      <c r="J56" s="125"/>
      <c r="K56" s="125"/>
    </row>
    <row r="58" spans="3:11" ht="15" customHeight="1" x14ac:dyDescent="0.25">
      <c r="C58" s="568" t="str">
        <f>'Надання послуг'!B13</f>
        <v>3.5. Інформаційно-роз’яснювальна робота з надання послуг </v>
      </c>
      <c r="D58" s="569"/>
      <c r="E58" s="569"/>
      <c r="F58" s="569"/>
      <c r="G58" s="569"/>
      <c r="H58" s="569"/>
      <c r="I58" s="569"/>
      <c r="J58" s="569"/>
      <c r="K58" s="570"/>
    </row>
    <row r="59" spans="3:11" ht="45.75" customHeight="1" x14ac:dyDescent="0.25">
      <c r="C59" s="139">
        <f>'Надання послуг'!E13</f>
        <v>1</v>
      </c>
      <c r="D59" s="127" t="str">
        <f>'Надання послуг'!X97</f>
        <v>1)
2)
3)</v>
      </c>
      <c r="E59" s="125"/>
      <c r="F59" s="125"/>
      <c r="G59" s="125"/>
      <c r="H59" s="125"/>
      <c r="I59" s="125"/>
      <c r="J59" s="125"/>
      <c r="K59" s="125"/>
    </row>
    <row r="61" spans="3:11" ht="15.75" x14ac:dyDescent="0.25">
      <c r="C61" s="62"/>
      <c r="D61" s="113" t="s">
        <v>186</v>
      </c>
      <c r="E61" s="132"/>
      <c r="F61" s="132"/>
      <c r="G61" s="132"/>
      <c r="H61" s="132"/>
      <c r="I61" s="58"/>
      <c r="J61" s="58"/>
      <c r="K61" s="68"/>
    </row>
    <row r="62" spans="3:11" ht="15.75" x14ac:dyDescent="0.25">
      <c r="C62" s="62"/>
      <c r="D62" s="113"/>
      <c r="E62" s="58"/>
      <c r="F62" s="58"/>
      <c r="G62" s="58"/>
      <c r="H62" s="58"/>
      <c r="I62" s="58"/>
      <c r="J62" s="58"/>
      <c r="K62" s="68"/>
    </row>
    <row r="63" spans="3:11" ht="15" customHeight="1" x14ac:dyDescent="0.25">
      <c r="C63" s="568" t="str">
        <f>'Участь громадськості'!B9</f>
        <v xml:space="preserve">4.1. Публічність управлінської діяльності ОМС </v>
      </c>
      <c r="D63" s="569"/>
      <c r="E63" s="569"/>
      <c r="F63" s="569"/>
      <c r="G63" s="569"/>
      <c r="H63" s="569"/>
      <c r="I63" s="569"/>
      <c r="J63" s="569"/>
      <c r="K63" s="570"/>
    </row>
    <row r="64" spans="3:11" ht="42.75" customHeight="1" x14ac:dyDescent="0.25">
      <c r="C64" s="139">
        <f>'Участь громадськості'!E9</f>
        <v>1</v>
      </c>
      <c r="D64" s="130" t="str">
        <f>'Участь громадськості'!X18</f>
        <v>1)
2)
3)</v>
      </c>
      <c r="E64" s="126"/>
      <c r="F64" s="125"/>
      <c r="G64" s="125"/>
      <c r="H64" s="125"/>
      <c r="I64" s="125"/>
      <c r="J64" s="125"/>
      <c r="K64" s="125"/>
    </row>
    <row r="65" spans="3:11" ht="15.75" x14ac:dyDescent="0.25">
      <c r="C65" s="63"/>
      <c r="D65" s="131"/>
      <c r="E65" s="71"/>
    </row>
    <row r="66" spans="3:11" ht="15" customHeight="1" x14ac:dyDescent="0.25">
      <c r="C66" s="568" t="str">
        <f>'Участь громадськості'!B10</f>
        <v>4.2. Прозорість діяльності місцевих рад</v>
      </c>
      <c r="D66" s="569"/>
      <c r="E66" s="569"/>
      <c r="F66" s="569"/>
      <c r="G66" s="569"/>
      <c r="H66" s="569"/>
      <c r="I66" s="569"/>
      <c r="J66" s="569"/>
      <c r="K66" s="570"/>
    </row>
    <row r="67" spans="3:11" ht="36" customHeight="1" x14ac:dyDescent="0.25">
      <c r="C67" s="139">
        <f>'Участь громадськості'!E10</f>
        <v>0</v>
      </c>
      <c r="D67" s="127" t="str">
        <f>'Участь громадськості'!X58</f>
        <v xml:space="preserve">1)
2)
3) </v>
      </c>
      <c r="E67" s="125"/>
      <c r="F67" s="125"/>
      <c r="G67" s="125"/>
      <c r="H67" s="125"/>
      <c r="I67" s="125"/>
      <c r="J67" s="125"/>
      <c r="K67" s="125"/>
    </row>
    <row r="68" spans="3:11" x14ac:dyDescent="0.25">
      <c r="D68" s="115"/>
    </row>
    <row r="69" spans="3:11" ht="15" customHeight="1" x14ac:dyDescent="0.25">
      <c r="C69" s="568" t="str">
        <f>'Участь громадськості'!B11</f>
        <v>4.3. Застосування інформаційних технологій для підтримки демократичного врядування</v>
      </c>
      <c r="D69" s="569"/>
      <c r="E69" s="569"/>
      <c r="F69" s="569"/>
      <c r="G69" s="569"/>
      <c r="H69" s="569"/>
      <c r="I69" s="569"/>
      <c r="J69" s="569"/>
      <c r="K69" s="570"/>
    </row>
    <row r="70" spans="3:11" ht="42.75" customHeight="1" x14ac:dyDescent="0.25">
      <c r="C70" s="139">
        <f>'Участь громадськості'!E11</f>
        <v>0</v>
      </c>
      <c r="D70" s="127" t="str">
        <f>'Участь громадськості'!X105</f>
        <v>1)
2)
3)</v>
      </c>
      <c r="E70" s="125"/>
      <c r="F70" s="125"/>
      <c r="G70" s="125"/>
      <c r="H70" s="125"/>
      <c r="I70" s="125"/>
      <c r="J70" s="125"/>
      <c r="K70" s="125"/>
    </row>
    <row r="71" spans="3:11" x14ac:dyDescent="0.25">
      <c r="D71" s="115"/>
    </row>
    <row r="72" spans="3:11" ht="15" customHeight="1" x14ac:dyDescent="0.25">
      <c r="C72" s="568" t="str">
        <f>'Участь громадськості'!B12</f>
        <v>4.4. Дотримання гендерного балансу в діяльності ОМС</v>
      </c>
      <c r="D72" s="569"/>
      <c r="E72" s="569"/>
      <c r="F72" s="569"/>
      <c r="G72" s="569"/>
      <c r="H72" s="569"/>
      <c r="I72" s="569"/>
      <c r="J72" s="569"/>
      <c r="K72" s="570"/>
    </row>
    <row r="73" spans="3:11" ht="37.5" customHeight="1" x14ac:dyDescent="0.25">
      <c r="C73" s="139">
        <f>'Участь громадськості'!E12</f>
        <v>2</v>
      </c>
      <c r="D73" s="127" t="str">
        <f>'Участь громадськості'!X141</f>
        <v>1)
2)
3)</v>
      </c>
      <c r="E73" s="125"/>
      <c r="F73" s="125"/>
      <c r="G73" s="125"/>
      <c r="H73" s="125"/>
      <c r="I73" s="125"/>
      <c r="J73" s="125"/>
      <c r="K73" s="125"/>
    </row>
    <row r="75" spans="3:11" ht="15" customHeight="1" x14ac:dyDescent="0.25">
      <c r="C75" s="568" t="str">
        <f>'Участь громадськості'!B13</f>
        <v>4.5. Залучення місцевої молоді до управління громадою</v>
      </c>
      <c r="D75" s="569"/>
      <c r="E75" s="569"/>
      <c r="F75" s="569"/>
      <c r="G75" s="569"/>
      <c r="H75" s="569"/>
      <c r="I75" s="569"/>
      <c r="J75" s="569"/>
      <c r="K75" s="570"/>
    </row>
    <row r="76" spans="3:11" ht="43.5" customHeight="1" x14ac:dyDescent="0.25">
      <c r="C76" s="139">
        <f>'Участь громадськості'!E13</f>
        <v>0</v>
      </c>
      <c r="D76" s="127" t="str">
        <f>'Участь громадськості'!X163</f>
        <v>1)
2)
3)</v>
      </c>
      <c r="E76" s="125"/>
      <c r="F76" s="125"/>
      <c r="G76" s="125"/>
      <c r="H76" s="125"/>
      <c r="I76" s="125"/>
      <c r="J76" s="125"/>
      <c r="K76" s="125"/>
    </row>
  </sheetData>
  <mergeCells count="2">
    <mergeCell ref="D5:K5"/>
    <mergeCell ref="D6:K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Статуси!$A$19:$A$20</xm:f>
          </x14:formula1>
          <xm:sqref>F13 F19 F16 F22 F25 F30 F33 F36 F39 F42 F47 F50 F53 F56 F59 F64 F67 F70 F73 F76 C18:K18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showGridLines="0" tabSelected="1" zoomScale="72" zoomScaleNormal="72" workbookViewId="0">
      <selection activeCell="J200" sqref="J200"/>
    </sheetView>
  </sheetViews>
  <sheetFormatPr defaultColWidth="9.140625" defaultRowHeight="12.75" x14ac:dyDescent="0.25"/>
  <cols>
    <col min="1" max="2" width="1.85546875" style="487" customWidth="1"/>
    <col min="3" max="3" width="13.140625" style="656" customWidth="1"/>
    <col min="4" max="4" width="12.85546875" style="486" customWidth="1"/>
    <col min="5" max="5" width="52" style="740" customWidth="1"/>
    <col min="6" max="6" width="29.140625" style="486" customWidth="1"/>
    <col min="7" max="7" width="14.28515625" style="328" customWidth="1"/>
    <col min="8" max="8" width="28.28515625" style="486" customWidth="1"/>
    <col min="9" max="9" width="22.7109375" style="486" customWidth="1"/>
    <col min="10" max="10" width="33.5703125" style="486" customWidth="1"/>
    <col min="11" max="11" width="20.28515625" style="741" customWidth="1"/>
    <col min="12" max="12" width="20.28515625" style="486" hidden="1" customWidth="1"/>
    <col min="13" max="14" width="20.28515625" style="486" customWidth="1"/>
    <col min="15" max="16384" width="9.140625" style="486"/>
  </cols>
  <sheetData>
    <row r="1" spans="1:14" s="652" customFormat="1" ht="9.75" customHeight="1" x14ac:dyDescent="0.25">
      <c r="C1" s="653"/>
      <c r="G1" s="654"/>
      <c r="K1" s="655"/>
    </row>
    <row r="4" spans="1:14" ht="11.25" customHeight="1" x14ac:dyDescent="0.25">
      <c r="D4" s="657"/>
      <c r="E4" s="658"/>
      <c r="F4" s="657"/>
      <c r="G4" s="659"/>
      <c r="H4" s="657"/>
      <c r="I4" s="657"/>
      <c r="J4" s="657"/>
      <c r="K4" s="660"/>
      <c r="L4" s="657"/>
      <c r="M4" s="657"/>
      <c r="N4" s="657"/>
    </row>
    <row r="5" spans="1:14" ht="20.25" x14ac:dyDescent="0.25">
      <c r="C5" s="661"/>
      <c r="D5" s="662"/>
      <c r="E5" s="995" t="s">
        <v>99</v>
      </c>
      <c r="F5" s="995"/>
      <c r="G5" s="995"/>
      <c r="H5" s="995"/>
      <c r="I5" s="995"/>
      <c r="J5" s="995"/>
      <c r="K5" s="663"/>
      <c r="L5" s="664"/>
      <c r="M5" s="662"/>
      <c r="N5" s="662"/>
    </row>
    <row r="6" spans="1:14" ht="38.25" customHeight="1" x14ac:dyDescent="0.25">
      <c r="C6" s="661"/>
      <c r="D6" s="665"/>
      <c r="E6" s="996" t="str">
        <f>Інфо!D5</f>
        <v>Новгород-Сіверська громада</v>
      </c>
      <c r="F6" s="996"/>
      <c r="G6" s="996"/>
      <c r="H6" s="996"/>
      <c r="I6" s="996"/>
      <c r="J6" s="996"/>
      <c r="K6" s="666" t="s">
        <v>1062</v>
      </c>
      <c r="L6" s="667"/>
      <c r="M6" s="668"/>
      <c r="N6" s="666" t="s">
        <v>1063</v>
      </c>
    </row>
    <row r="7" spans="1:14" ht="30.75" customHeight="1" x14ac:dyDescent="0.25">
      <c r="C7" s="669"/>
      <c r="D7" s="670"/>
      <c r="E7" s="671"/>
      <c r="F7" s="672"/>
      <c r="H7" s="670"/>
      <c r="I7" s="670"/>
      <c r="J7" s="670"/>
      <c r="K7" s="673">
        <f>(SUM(L14:L204))/N7</f>
        <v>0</v>
      </c>
      <c r="L7" s="674"/>
      <c r="M7" s="674"/>
      <c r="N7" s="675">
        <f>COUNTA(E14:E21,E24:E28,E32:E37,E40:E47,E50:E57,E62:E69,E72:E79,E82:E89,E92:E94,E97:E104,E109:E116,E119:E126,E129:E135,E138:E142,E145:E152,E157:E164,E167:E174,E177:E184,E187:E194,E197:E204)</f>
        <v>55</v>
      </c>
    </row>
    <row r="8" spans="1:14" s="682" customFormat="1" ht="62.25" customHeight="1" x14ac:dyDescent="0.25">
      <c r="A8" s="676"/>
      <c r="B8" s="676"/>
      <c r="C8" s="677" t="s">
        <v>100</v>
      </c>
      <c r="D8" s="678" t="s">
        <v>106</v>
      </c>
      <c r="E8" s="678" t="s">
        <v>101</v>
      </c>
      <c r="F8" s="678" t="s">
        <v>102</v>
      </c>
      <c r="G8" s="678" t="s">
        <v>780</v>
      </c>
      <c r="H8" s="678" t="s">
        <v>103</v>
      </c>
      <c r="I8" s="678" t="s">
        <v>104</v>
      </c>
      <c r="J8" s="679" t="s">
        <v>858</v>
      </c>
      <c r="K8" s="680" t="s">
        <v>1064</v>
      </c>
      <c r="L8" s="681"/>
      <c r="M8" s="680" t="s">
        <v>1065</v>
      </c>
      <c r="N8" s="680" t="s">
        <v>1066</v>
      </c>
    </row>
    <row r="9" spans="1:14" ht="66.75" customHeight="1" x14ac:dyDescent="0.25">
      <c r="C9" s="683">
        <f>SUM(C14:C204)</f>
        <v>21</v>
      </c>
      <c r="D9" s="684" t="s">
        <v>1067</v>
      </c>
      <c r="E9" s="685" t="s">
        <v>1068</v>
      </c>
      <c r="F9" s="685" t="s">
        <v>1069</v>
      </c>
      <c r="G9" s="684"/>
      <c r="H9" s="685"/>
      <c r="I9" s="685" t="s">
        <v>1070</v>
      </c>
      <c r="J9" s="685" t="s">
        <v>1071</v>
      </c>
      <c r="K9" s="686" t="s">
        <v>1072</v>
      </c>
      <c r="L9" s="687" t="s">
        <v>1073</v>
      </c>
      <c r="M9" s="687" t="s">
        <v>1074</v>
      </c>
      <c r="N9" s="688"/>
    </row>
    <row r="10" spans="1:14" ht="0.75" customHeight="1" x14ac:dyDescent="0.25">
      <c r="C10"/>
      <c r="D10"/>
      <c r="E10"/>
      <c r="F10"/>
      <c r="G10"/>
      <c r="H10"/>
      <c r="I10"/>
      <c r="J10"/>
      <c r="K10"/>
      <c r="L10"/>
      <c r="M10"/>
      <c r="N10"/>
    </row>
    <row r="11" spans="1:14" ht="36" customHeight="1" x14ac:dyDescent="0.25">
      <c r="C11" s="689"/>
      <c r="D11" s="329"/>
      <c r="E11" s="690" t="s">
        <v>10</v>
      </c>
      <c r="F11" s="691"/>
      <c r="G11" s="692"/>
      <c r="H11" s="691"/>
      <c r="I11" s="691"/>
      <c r="J11" s="690"/>
      <c r="K11" s="693"/>
      <c r="L11" s="690"/>
      <c r="M11" s="690"/>
      <c r="N11" s="690"/>
    </row>
    <row r="12" spans="1:14" ht="15.75" customHeight="1" x14ac:dyDescent="0.25">
      <c r="C12" s="689"/>
      <c r="D12" s="329"/>
      <c r="E12" s="694"/>
      <c r="F12" s="690"/>
      <c r="G12" s="695"/>
      <c r="H12" s="690"/>
      <c r="I12" s="690"/>
      <c r="J12" s="690"/>
      <c r="K12" s="693"/>
      <c r="L12" s="690"/>
      <c r="M12" s="690"/>
      <c r="N12" s="690"/>
    </row>
    <row r="13" spans="1:14" ht="48" customHeight="1" x14ac:dyDescent="0.25">
      <c r="C13" s="696" t="s">
        <v>11</v>
      </c>
      <c r="D13" s="697"/>
      <c r="E13" s="697"/>
      <c r="F13" s="697"/>
      <c r="G13" s="698"/>
      <c r="H13" s="697"/>
      <c r="I13" s="697"/>
      <c r="J13" s="697"/>
      <c r="K13" s="699"/>
      <c r="L13" s="697"/>
      <c r="M13" s="697"/>
      <c r="N13" s="697"/>
    </row>
    <row r="14" spans="1:14" ht="48" customHeight="1" x14ac:dyDescent="0.25">
      <c r="C14" s="700">
        <f>'Лідерство та управління'!E9</f>
        <v>0</v>
      </c>
      <c r="D14" s="742">
        <v>3</v>
      </c>
      <c r="E14" s="701" t="s">
        <v>1164</v>
      </c>
      <c r="F14" s="748" t="s">
        <v>1141</v>
      </c>
      <c r="G14" s="702" t="s">
        <v>383</v>
      </c>
      <c r="H14" s="743" t="s">
        <v>1120</v>
      </c>
      <c r="I14" s="743" t="s">
        <v>1075</v>
      </c>
      <c r="J14" s="743" t="s">
        <v>1140</v>
      </c>
      <c r="K14" s="704"/>
      <c r="L14" s="703">
        <f>IF(K14="виконано",1,0)</f>
        <v>0</v>
      </c>
      <c r="M14" s="703"/>
      <c r="N14" s="703"/>
    </row>
    <row r="15" spans="1:14" ht="48" customHeight="1" x14ac:dyDescent="0.25">
      <c r="C15" s="705"/>
      <c r="D15" s="706"/>
      <c r="E15" s="709" t="s">
        <v>1165</v>
      </c>
      <c r="F15" s="709" t="s">
        <v>1142</v>
      </c>
      <c r="G15" s="708" t="s">
        <v>383</v>
      </c>
      <c r="H15" s="745" t="s">
        <v>1120</v>
      </c>
      <c r="I15" s="743" t="s">
        <v>1075</v>
      </c>
      <c r="J15" s="743" t="s">
        <v>1143</v>
      </c>
      <c r="K15" s="710"/>
      <c r="L15" s="709">
        <f t="shared" ref="L15:L21" si="0">IF(K15="виконано",1,0)</f>
        <v>0</v>
      </c>
      <c r="M15" s="709"/>
      <c r="N15" s="709"/>
    </row>
    <row r="16" spans="1:14" ht="48" customHeight="1" x14ac:dyDescent="0.25">
      <c r="C16" s="705"/>
      <c r="D16" s="711"/>
      <c r="E16" s="745" t="s">
        <v>1166</v>
      </c>
      <c r="F16" s="707" t="s">
        <v>1078</v>
      </c>
      <c r="G16" s="708" t="s">
        <v>383</v>
      </c>
      <c r="H16" s="745" t="s">
        <v>1079</v>
      </c>
      <c r="I16" s="743" t="s">
        <v>1075</v>
      </c>
      <c r="J16" s="743" t="s">
        <v>1145</v>
      </c>
      <c r="K16" s="710"/>
      <c r="L16" s="709">
        <f t="shared" si="0"/>
        <v>0</v>
      </c>
      <c r="M16" s="709"/>
      <c r="N16" s="709"/>
    </row>
    <row r="17" spans="1:14" ht="48" customHeight="1" x14ac:dyDescent="0.25">
      <c r="C17" s="712"/>
      <c r="D17" s="706"/>
      <c r="E17" s="744" t="s">
        <v>1167</v>
      </c>
      <c r="F17" s="707" t="s">
        <v>1076</v>
      </c>
      <c r="G17" s="708" t="s">
        <v>382</v>
      </c>
      <c r="H17" s="745" t="s">
        <v>1077</v>
      </c>
      <c r="I17" s="743" t="s">
        <v>1075</v>
      </c>
      <c r="J17" s="709" t="s">
        <v>383</v>
      </c>
      <c r="K17" s="710"/>
      <c r="L17" s="709">
        <f t="shared" si="0"/>
        <v>0</v>
      </c>
      <c r="M17" s="709"/>
      <c r="N17" s="709"/>
    </row>
    <row r="18" spans="1:14" ht="48" customHeight="1" x14ac:dyDescent="0.25">
      <c r="C18" s="712"/>
      <c r="D18" s="706"/>
      <c r="E18" s="744" t="s">
        <v>1153</v>
      </c>
      <c r="F18" s="744" t="s">
        <v>1154</v>
      </c>
      <c r="G18" s="708" t="s">
        <v>383</v>
      </c>
      <c r="H18" s="745" t="s">
        <v>1079</v>
      </c>
      <c r="I18" s="743" t="s">
        <v>1075</v>
      </c>
      <c r="J18" s="709" t="s">
        <v>383</v>
      </c>
      <c r="K18" s="710"/>
      <c r="L18" s="709">
        <f t="shared" si="0"/>
        <v>0</v>
      </c>
      <c r="M18" s="709"/>
      <c r="N18" s="709"/>
    </row>
    <row r="19" spans="1:14" ht="48" customHeight="1" x14ac:dyDescent="0.25">
      <c r="C19" s="712"/>
      <c r="D19" s="706"/>
      <c r="E19" s="745" t="s">
        <v>1155</v>
      </c>
      <c r="F19" s="744" t="s">
        <v>1154</v>
      </c>
      <c r="G19" s="708" t="s">
        <v>383</v>
      </c>
      <c r="H19" s="745" t="s">
        <v>1120</v>
      </c>
      <c r="I19" s="743" t="s">
        <v>1075</v>
      </c>
      <c r="J19" s="709" t="s">
        <v>383</v>
      </c>
      <c r="K19" s="710"/>
      <c r="L19" s="709">
        <f t="shared" si="0"/>
        <v>0</v>
      </c>
      <c r="M19" s="709"/>
      <c r="N19" s="709"/>
    </row>
    <row r="20" spans="1:14" ht="48" customHeight="1" x14ac:dyDescent="0.25">
      <c r="C20" s="712"/>
      <c r="D20" s="706"/>
      <c r="E20" s="707"/>
      <c r="F20" s="707"/>
      <c r="G20" s="708"/>
      <c r="H20" s="709"/>
      <c r="I20" s="709"/>
      <c r="J20" s="709"/>
      <c r="K20" s="710"/>
      <c r="L20" s="709">
        <f t="shared" si="0"/>
        <v>0</v>
      </c>
      <c r="M20" s="709"/>
      <c r="N20" s="709"/>
    </row>
    <row r="21" spans="1:14" ht="48" customHeight="1" x14ac:dyDescent="0.25">
      <c r="C21" s="713"/>
      <c r="D21" s="714"/>
      <c r="E21" s="707"/>
      <c r="F21" s="707"/>
      <c r="G21" s="708"/>
      <c r="H21" s="709"/>
      <c r="I21" s="709"/>
      <c r="J21" s="709"/>
      <c r="K21" s="710"/>
      <c r="L21" s="709">
        <f t="shared" si="0"/>
        <v>0</v>
      </c>
      <c r="M21" s="709"/>
      <c r="N21" s="709"/>
    </row>
    <row r="22" spans="1:14" ht="15.75" customHeight="1" x14ac:dyDescent="0.25">
      <c r="C22" s="715"/>
      <c r="E22" s="716"/>
      <c r="F22" s="717"/>
      <c r="G22" s="718"/>
      <c r="H22" s="719"/>
      <c r="I22" s="719"/>
      <c r="J22" s="719"/>
      <c r="K22" s="720"/>
      <c r="L22" s="719"/>
      <c r="M22" s="719"/>
      <c r="N22" s="719"/>
    </row>
    <row r="23" spans="1:14" ht="48" customHeight="1" x14ac:dyDescent="0.25">
      <c r="A23" s="486"/>
      <c r="C23" s="721" t="s">
        <v>728</v>
      </c>
      <c r="D23" s="722"/>
      <c r="E23" s="723"/>
      <c r="F23" s="723"/>
      <c r="G23" s="724"/>
      <c r="H23" s="723"/>
      <c r="I23" s="723"/>
      <c r="J23" s="723"/>
      <c r="K23" s="725"/>
      <c r="L23" s="723"/>
      <c r="M23" s="723"/>
      <c r="N23" s="723"/>
    </row>
    <row r="24" spans="1:14" ht="48" customHeight="1" x14ac:dyDescent="0.25">
      <c r="A24" s="486"/>
      <c r="C24" s="700">
        <f>'Лідерство та управління'!E10</f>
        <v>4</v>
      </c>
      <c r="D24" s="742">
        <v>4</v>
      </c>
      <c r="E24" s="726" t="s">
        <v>1168</v>
      </c>
      <c r="F24" s="746" t="s">
        <v>1080</v>
      </c>
      <c r="G24" s="728" t="s">
        <v>383</v>
      </c>
      <c r="H24" s="746" t="s">
        <v>1138</v>
      </c>
      <c r="I24" s="743" t="s">
        <v>1075</v>
      </c>
      <c r="J24" s="727" t="s">
        <v>383</v>
      </c>
      <c r="K24" s="710"/>
      <c r="L24" s="727">
        <f t="shared" ref="L24:L28" si="1">IF(K24="виконано",1,0)</f>
        <v>0</v>
      </c>
      <c r="M24" s="727"/>
      <c r="N24" s="727"/>
    </row>
    <row r="25" spans="1:14" ht="48" customHeight="1" x14ac:dyDescent="0.25">
      <c r="A25" s="486"/>
      <c r="C25" s="712"/>
      <c r="D25" s="706"/>
      <c r="E25" s="727"/>
      <c r="F25" s="727"/>
      <c r="G25" s="728"/>
      <c r="H25" s="727"/>
      <c r="I25" s="727"/>
      <c r="J25" s="727"/>
      <c r="K25" s="710"/>
      <c r="L25" s="727">
        <f t="shared" si="1"/>
        <v>0</v>
      </c>
      <c r="M25" s="727"/>
      <c r="N25" s="727"/>
    </row>
    <row r="26" spans="1:14" ht="48" customHeight="1" x14ac:dyDescent="0.25">
      <c r="A26" s="486"/>
      <c r="C26" s="712"/>
      <c r="D26" s="706"/>
      <c r="E26" s="727"/>
      <c r="F26" s="727"/>
      <c r="G26" s="728"/>
      <c r="H26" s="727"/>
      <c r="I26" s="727"/>
      <c r="J26" s="727"/>
      <c r="K26" s="710"/>
      <c r="L26" s="727">
        <f t="shared" si="1"/>
        <v>0</v>
      </c>
      <c r="M26" s="727"/>
      <c r="N26" s="727"/>
    </row>
    <row r="27" spans="1:14" ht="48" customHeight="1" x14ac:dyDescent="0.25">
      <c r="A27" s="486"/>
      <c r="C27" s="712"/>
      <c r="D27" s="706"/>
      <c r="E27" s="727"/>
      <c r="F27" s="727"/>
      <c r="G27" s="728"/>
      <c r="H27" s="727"/>
      <c r="I27" s="727"/>
      <c r="J27" s="727"/>
      <c r="K27" s="710"/>
      <c r="L27" s="727">
        <f t="shared" si="1"/>
        <v>0</v>
      </c>
      <c r="M27" s="727"/>
      <c r="N27" s="727"/>
    </row>
    <row r="28" spans="1:14" ht="26.25" x14ac:dyDescent="0.25">
      <c r="A28" s="486"/>
      <c r="C28" s="713"/>
      <c r="D28" s="714"/>
      <c r="E28" s="727"/>
      <c r="F28" s="727"/>
      <c r="G28" s="728"/>
      <c r="H28" s="727"/>
      <c r="I28" s="727"/>
      <c r="J28" s="727"/>
      <c r="K28" s="710"/>
      <c r="L28" s="727">
        <f t="shared" si="1"/>
        <v>0</v>
      </c>
      <c r="M28" s="727"/>
      <c r="N28" s="727"/>
    </row>
    <row r="29" spans="1:14" ht="15.75" customHeight="1" x14ac:dyDescent="0.25">
      <c r="A29" s="486"/>
      <c r="E29" s="729"/>
      <c r="F29" s="719"/>
      <c r="G29" s="718"/>
      <c r="H29" s="719"/>
      <c r="I29" s="719"/>
      <c r="J29" s="719"/>
      <c r="K29" s="720"/>
      <c r="L29" s="719"/>
      <c r="M29" s="719"/>
      <c r="N29" s="719"/>
    </row>
    <row r="30" spans="1:14" ht="48" customHeight="1" x14ac:dyDescent="0.25">
      <c r="A30" s="486"/>
      <c r="C30" s="721" t="s">
        <v>12</v>
      </c>
      <c r="D30" s="722"/>
      <c r="E30" s="723"/>
      <c r="F30" s="723"/>
      <c r="G30" s="724"/>
      <c r="H30" s="723"/>
      <c r="I30" s="723"/>
      <c r="J30" s="723"/>
      <c r="K30" s="725"/>
      <c r="L30" s="723"/>
      <c r="M30" s="723"/>
      <c r="N30" s="723"/>
    </row>
    <row r="31" spans="1:14" ht="48" customHeight="1" x14ac:dyDescent="0.25">
      <c r="A31" s="486"/>
      <c r="C31" s="700">
        <f>'Лідерство та управління'!E11</f>
        <v>0</v>
      </c>
      <c r="D31" s="742">
        <v>2</v>
      </c>
      <c r="E31" s="749" t="s">
        <v>1169</v>
      </c>
      <c r="F31" s="748" t="s">
        <v>1141</v>
      </c>
      <c r="G31" s="750" t="s">
        <v>383</v>
      </c>
      <c r="H31" s="743" t="s">
        <v>1175</v>
      </c>
      <c r="I31" s="743" t="s">
        <v>1075</v>
      </c>
      <c r="J31" s="746" t="s">
        <v>1140</v>
      </c>
      <c r="K31" s="710"/>
      <c r="L31" s="727">
        <f t="shared" ref="L31:L37" si="2">IF(K31="виконано",1,0)</f>
        <v>0</v>
      </c>
      <c r="M31" s="727"/>
      <c r="N31" s="727"/>
    </row>
    <row r="32" spans="1:14" ht="66" customHeight="1" x14ac:dyDescent="0.25">
      <c r="A32" s="486"/>
      <c r="C32" s="712"/>
      <c r="D32" s="706"/>
      <c r="E32" s="726" t="s">
        <v>1171</v>
      </c>
      <c r="F32" s="746" t="s">
        <v>1081</v>
      </c>
      <c r="G32" s="728" t="s">
        <v>383</v>
      </c>
      <c r="H32" s="746" t="s">
        <v>1082</v>
      </c>
      <c r="I32" s="743" t="s">
        <v>1075</v>
      </c>
      <c r="J32" s="746" t="s">
        <v>1083</v>
      </c>
      <c r="K32" s="710"/>
      <c r="L32" s="727">
        <f t="shared" si="2"/>
        <v>0</v>
      </c>
      <c r="M32" s="727"/>
      <c r="N32" s="727"/>
    </row>
    <row r="33" spans="1:14" ht="48" customHeight="1" x14ac:dyDescent="0.25">
      <c r="A33" s="486"/>
      <c r="C33" s="712"/>
      <c r="D33" s="706"/>
      <c r="E33" s="746" t="s">
        <v>1172</v>
      </c>
      <c r="F33" s="746" t="s">
        <v>1081</v>
      </c>
      <c r="G33" s="728" t="s">
        <v>383</v>
      </c>
      <c r="H33" s="746" t="s">
        <v>1176</v>
      </c>
      <c r="I33" s="743" t="s">
        <v>1075</v>
      </c>
      <c r="J33" s="746" t="s">
        <v>1084</v>
      </c>
      <c r="K33" s="710"/>
      <c r="L33" s="727">
        <f t="shared" si="2"/>
        <v>0</v>
      </c>
      <c r="M33" s="727"/>
      <c r="N33" s="727"/>
    </row>
    <row r="34" spans="1:14" ht="48" customHeight="1" x14ac:dyDescent="0.25">
      <c r="A34" s="486"/>
      <c r="C34" s="755"/>
      <c r="D34" s="756"/>
      <c r="E34" s="751" t="s">
        <v>1177</v>
      </c>
      <c r="F34" s="745" t="s">
        <v>1179</v>
      </c>
      <c r="G34" s="708" t="s">
        <v>383</v>
      </c>
      <c r="H34" s="751" t="s">
        <v>1178</v>
      </c>
      <c r="I34" s="743" t="s">
        <v>1075</v>
      </c>
      <c r="J34" s="749"/>
      <c r="K34" s="757"/>
      <c r="L34" s="749">
        <f>IF(K34="виконано",1,0)</f>
        <v>0</v>
      </c>
      <c r="M34" s="749"/>
      <c r="N34" s="749"/>
    </row>
    <row r="35" spans="1:14" ht="48" customHeight="1" x14ac:dyDescent="0.25">
      <c r="A35" s="486"/>
      <c r="C35" s="712"/>
      <c r="D35" s="706"/>
      <c r="E35" s="746" t="s">
        <v>1173</v>
      </c>
      <c r="F35" s="727" t="s">
        <v>1144</v>
      </c>
      <c r="G35" s="728" t="s">
        <v>382</v>
      </c>
      <c r="H35" s="746" t="s">
        <v>1086</v>
      </c>
      <c r="I35" s="727" t="s">
        <v>1139</v>
      </c>
      <c r="J35" s="727" t="s">
        <v>383</v>
      </c>
      <c r="K35" s="710"/>
      <c r="L35" s="727">
        <f t="shared" si="2"/>
        <v>0</v>
      </c>
      <c r="M35" s="727"/>
      <c r="N35" s="727"/>
    </row>
    <row r="36" spans="1:14" ht="48" customHeight="1" x14ac:dyDescent="0.25">
      <c r="A36" s="486"/>
      <c r="C36" s="712"/>
      <c r="D36" s="706"/>
      <c r="E36" s="746" t="s">
        <v>1174</v>
      </c>
      <c r="F36" s="746" t="s">
        <v>1163</v>
      </c>
      <c r="G36" s="728" t="s">
        <v>383</v>
      </c>
      <c r="H36" s="746" t="s">
        <v>1107</v>
      </c>
      <c r="I36" s="754"/>
      <c r="J36" s="752"/>
      <c r="K36" s="710"/>
      <c r="L36" s="727">
        <f t="shared" si="2"/>
        <v>0</v>
      </c>
      <c r="M36" s="727"/>
      <c r="N36" s="727"/>
    </row>
    <row r="37" spans="1:14" ht="26.25" x14ac:dyDescent="0.25">
      <c r="A37" s="486"/>
      <c r="C37" s="713"/>
      <c r="D37" s="714"/>
      <c r="E37" s="727" t="s">
        <v>1087</v>
      </c>
      <c r="F37" s="727"/>
      <c r="G37" s="728"/>
      <c r="H37" s="727"/>
      <c r="I37" s="727"/>
      <c r="J37" s="727"/>
      <c r="K37" s="710"/>
      <c r="L37" s="727">
        <f t="shared" si="2"/>
        <v>0</v>
      </c>
      <c r="M37" s="727"/>
      <c r="N37" s="727"/>
    </row>
    <row r="38" spans="1:14" ht="15.75" customHeight="1" x14ac:dyDescent="0.25">
      <c r="A38" s="486"/>
      <c r="E38" s="729"/>
      <c r="F38" s="719"/>
      <c r="G38" s="718"/>
      <c r="H38" s="719"/>
      <c r="I38" s="719"/>
      <c r="J38" s="719"/>
      <c r="K38" s="720"/>
      <c r="L38" s="719"/>
      <c r="M38" s="719"/>
      <c r="N38" s="719"/>
    </row>
    <row r="39" spans="1:14" ht="51.75" customHeight="1" x14ac:dyDescent="0.25">
      <c r="A39" s="486"/>
      <c r="C39" s="721" t="s">
        <v>13</v>
      </c>
      <c r="D39" s="722"/>
      <c r="E39" s="723"/>
      <c r="F39" s="723"/>
      <c r="G39" s="724"/>
      <c r="H39" s="723"/>
      <c r="I39" s="723"/>
      <c r="J39" s="723"/>
      <c r="K39" s="725"/>
      <c r="L39" s="723"/>
      <c r="M39" s="723"/>
      <c r="N39" s="723"/>
    </row>
    <row r="40" spans="1:14" ht="48" customHeight="1" x14ac:dyDescent="0.25">
      <c r="A40" s="486"/>
      <c r="C40" s="700">
        <f>'Лідерство та управління'!E12</f>
        <v>0</v>
      </c>
      <c r="D40" s="742">
        <v>1</v>
      </c>
      <c r="E40" s="726" t="s">
        <v>1156</v>
      </c>
      <c r="F40" s="746" t="s">
        <v>1160</v>
      </c>
      <c r="G40" s="728" t="s">
        <v>383</v>
      </c>
      <c r="H40" s="746" t="s">
        <v>1157</v>
      </c>
      <c r="I40" s="746" t="s">
        <v>1158</v>
      </c>
      <c r="J40" s="746" t="s">
        <v>1159</v>
      </c>
      <c r="K40" s="710"/>
      <c r="L40" s="727">
        <f t="shared" ref="L40:L47" si="3">IF(K40="виконано",1,0)</f>
        <v>0</v>
      </c>
      <c r="M40" s="727"/>
      <c r="N40" s="727"/>
    </row>
    <row r="41" spans="1:14" ht="48" customHeight="1" x14ac:dyDescent="0.25">
      <c r="A41" s="486"/>
      <c r="C41" s="712"/>
      <c r="D41" s="706"/>
      <c r="E41" s="727"/>
      <c r="F41" s="727"/>
      <c r="G41" s="728"/>
      <c r="H41" s="727"/>
      <c r="I41" s="727"/>
      <c r="J41" s="727"/>
      <c r="K41" s="710"/>
      <c r="L41" s="727">
        <f t="shared" si="3"/>
        <v>0</v>
      </c>
      <c r="M41" s="727"/>
      <c r="N41" s="727"/>
    </row>
    <row r="42" spans="1:14" ht="48" customHeight="1" x14ac:dyDescent="0.25">
      <c r="A42" s="486"/>
      <c r="C42" s="712"/>
      <c r="D42" s="706"/>
      <c r="E42" s="727"/>
      <c r="F42" s="727"/>
      <c r="G42" s="728"/>
      <c r="H42" s="727"/>
      <c r="I42" s="727"/>
      <c r="J42" s="727"/>
      <c r="K42" s="710"/>
      <c r="L42" s="727">
        <f t="shared" si="3"/>
        <v>0</v>
      </c>
      <c r="M42" s="727"/>
      <c r="N42" s="727"/>
    </row>
    <row r="43" spans="1:14" ht="48" customHeight="1" x14ac:dyDescent="0.25">
      <c r="A43" s="486"/>
      <c r="C43" s="712"/>
      <c r="D43" s="706"/>
      <c r="E43" s="727"/>
      <c r="F43" s="727"/>
      <c r="G43" s="728"/>
      <c r="H43" s="727"/>
      <c r="I43" s="727"/>
      <c r="J43" s="727"/>
      <c r="K43" s="710"/>
      <c r="L43" s="727">
        <f t="shared" si="3"/>
        <v>0</v>
      </c>
      <c r="M43" s="727"/>
      <c r="N43" s="727"/>
    </row>
    <row r="44" spans="1:14" ht="48" customHeight="1" x14ac:dyDescent="0.25">
      <c r="A44" s="486"/>
      <c r="C44" s="712"/>
      <c r="D44" s="706"/>
      <c r="E44" s="727"/>
      <c r="F44" s="727"/>
      <c r="G44" s="728"/>
      <c r="H44" s="727"/>
      <c r="I44" s="727"/>
      <c r="J44" s="727"/>
      <c r="K44" s="710"/>
      <c r="L44" s="727">
        <f t="shared" si="3"/>
        <v>0</v>
      </c>
      <c r="M44" s="727"/>
      <c r="N44" s="727"/>
    </row>
    <row r="45" spans="1:14" ht="48" customHeight="1" x14ac:dyDescent="0.25">
      <c r="A45" s="486"/>
      <c r="C45" s="712"/>
      <c r="D45" s="706"/>
      <c r="E45" s="727"/>
      <c r="F45" s="727"/>
      <c r="G45" s="728"/>
      <c r="H45" s="727"/>
      <c r="I45" s="727"/>
      <c r="J45" s="727"/>
      <c r="K45" s="710"/>
      <c r="L45" s="727">
        <f t="shared" si="3"/>
        <v>0</v>
      </c>
      <c r="M45" s="727"/>
      <c r="N45" s="727"/>
    </row>
    <row r="46" spans="1:14" ht="48" customHeight="1" x14ac:dyDescent="0.25">
      <c r="A46" s="486"/>
      <c r="C46" s="712"/>
      <c r="D46" s="706"/>
      <c r="E46" s="727"/>
      <c r="F46" s="727"/>
      <c r="G46" s="728"/>
      <c r="H46" s="727"/>
      <c r="I46" s="727"/>
      <c r="J46" s="727"/>
      <c r="K46" s="710"/>
      <c r="L46" s="727">
        <f t="shared" si="3"/>
        <v>0</v>
      </c>
      <c r="M46" s="727"/>
      <c r="N46" s="727"/>
    </row>
    <row r="47" spans="1:14" ht="26.25" x14ac:dyDescent="0.25">
      <c r="A47" s="486"/>
      <c r="C47" s="713"/>
      <c r="D47" s="714"/>
      <c r="E47" s="727"/>
      <c r="F47" s="727"/>
      <c r="G47" s="728"/>
      <c r="H47" s="727"/>
      <c r="I47" s="727"/>
      <c r="J47" s="727"/>
      <c r="K47" s="710"/>
      <c r="L47" s="727">
        <f t="shared" si="3"/>
        <v>0</v>
      </c>
      <c r="M47" s="727"/>
      <c r="N47" s="727"/>
    </row>
    <row r="48" spans="1:14" ht="15.75" customHeight="1" x14ac:dyDescent="0.25">
      <c r="A48" s="486"/>
      <c r="E48" s="730"/>
      <c r="F48" s="719"/>
      <c r="G48" s="718"/>
      <c r="H48" s="719"/>
      <c r="I48" s="719"/>
      <c r="J48" s="719"/>
      <c r="K48" s="720"/>
      <c r="L48" s="719"/>
      <c r="M48" s="719"/>
      <c r="N48" s="719"/>
    </row>
    <row r="49" spans="1:14" ht="48" customHeight="1" x14ac:dyDescent="0.25">
      <c r="A49" s="486"/>
      <c r="C49" s="721" t="s">
        <v>14</v>
      </c>
      <c r="D49" s="722"/>
      <c r="E49" s="723"/>
      <c r="F49" s="723"/>
      <c r="G49" s="724"/>
      <c r="H49" s="723"/>
      <c r="I49" s="723"/>
      <c r="J49" s="723"/>
      <c r="K49" s="725"/>
      <c r="L49" s="723"/>
      <c r="M49" s="723"/>
      <c r="N49" s="723"/>
    </row>
    <row r="50" spans="1:14" ht="48" customHeight="1" x14ac:dyDescent="0.25">
      <c r="A50" s="486"/>
      <c r="C50" s="700">
        <f>'Лідерство та управління'!E13</f>
        <v>2</v>
      </c>
      <c r="D50" s="742">
        <v>3</v>
      </c>
      <c r="E50" s="726" t="s">
        <v>1170</v>
      </c>
      <c r="F50" s="746" t="s">
        <v>1088</v>
      </c>
      <c r="G50" s="728" t="s">
        <v>383</v>
      </c>
      <c r="H50" s="746" t="s">
        <v>1089</v>
      </c>
      <c r="I50" s="746" t="s">
        <v>1090</v>
      </c>
      <c r="J50" s="727" t="s">
        <v>383</v>
      </c>
      <c r="K50" s="710"/>
      <c r="L50" s="727">
        <f t="shared" ref="L50:L57" si="4">IF(K50="виконано",1,0)</f>
        <v>0</v>
      </c>
      <c r="M50" s="727"/>
      <c r="N50" s="727"/>
    </row>
    <row r="51" spans="1:14" ht="48" customHeight="1" x14ac:dyDescent="0.25">
      <c r="A51" s="486"/>
      <c r="C51" s="712"/>
      <c r="D51" s="706"/>
      <c r="E51" s="727"/>
      <c r="F51" s="727"/>
      <c r="G51" s="728"/>
      <c r="H51" s="727"/>
      <c r="I51" s="727"/>
      <c r="J51" s="727"/>
      <c r="K51" s="710"/>
      <c r="L51" s="727">
        <f t="shared" si="4"/>
        <v>0</v>
      </c>
      <c r="M51" s="727"/>
      <c r="N51" s="727"/>
    </row>
    <row r="52" spans="1:14" ht="48" customHeight="1" x14ac:dyDescent="0.25">
      <c r="A52" s="486"/>
      <c r="C52" s="712"/>
      <c r="D52" s="706"/>
      <c r="E52" s="727"/>
      <c r="F52" s="727"/>
      <c r="G52" s="728"/>
      <c r="H52" s="727"/>
      <c r="I52" s="727"/>
      <c r="J52" s="727"/>
      <c r="K52" s="710"/>
      <c r="L52" s="727">
        <f t="shared" si="4"/>
        <v>0</v>
      </c>
      <c r="M52" s="727"/>
      <c r="N52" s="727"/>
    </row>
    <row r="53" spans="1:14" ht="48" customHeight="1" x14ac:dyDescent="0.25">
      <c r="A53" s="486"/>
      <c r="C53" s="712"/>
      <c r="D53" s="706"/>
      <c r="E53" s="727"/>
      <c r="F53" s="727"/>
      <c r="G53" s="728"/>
      <c r="H53" s="727"/>
      <c r="I53" s="727"/>
      <c r="J53" s="727"/>
      <c r="K53" s="710"/>
      <c r="L53" s="727">
        <f t="shared" si="4"/>
        <v>0</v>
      </c>
      <c r="M53" s="727"/>
      <c r="N53" s="727"/>
    </row>
    <row r="54" spans="1:14" ht="48" customHeight="1" x14ac:dyDescent="0.25">
      <c r="A54" s="486"/>
      <c r="C54" s="712"/>
      <c r="D54" s="706"/>
      <c r="E54" s="727"/>
      <c r="F54" s="727"/>
      <c r="G54" s="728"/>
      <c r="H54" s="727"/>
      <c r="I54" s="727"/>
      <c r="J54" s="727"/>
      <c r="K54" s="710"/>
      <c r="L54" s="727">
        <f t="shared" si="4"/>
        <v>0</v>
      </c>
      <c r="M54" s="727"/>
      <c r="N54" s="727"/>
    </row>
    <row r="55" spans="1:14" ht="48" customHeight="1" x14ac:dyDescent="0.25">
      <c r="A55" s="486"/>
      <c r="C55" s="712"/>
      <c r="D55" s="706"/>
      <c r="E55" s="727"/>
      <c r="F55" s="727"/>
      <c r="G55" s="728"/>
      <c r="H55" s="727"/>
      <c r="I55" s="727"/>
      <c r="J55" s="727"/>
      <c r="K55" s="710"/>
      <c r="L55" s="727">
        <f t="shared" si="4"/>
        <v>0</v>
      </c>
      <c r="M55" s="727"/>
      <c r="N55" s="727"/>
    </row>
    <row r="56" spans="1:14" ht="48" customHeight="1" x14ac:dyDescent="0.25">
      <c r="A56" s="486"/>
      <c r="C56" s="712"/>
      <c r="D56" s="706"/>
      <c r="E56" s="727"/>
      <c r="F56" s="727"/>
      <c r="G56" s="728"/>
      <c r="H56" s="727"/>
      <c r="I56" s="727"/>
      <c r="J56" s="727"/>
      <c r="K56" s="710"/>
      <c r="L56" s="727">
        <f t="shared" si="4"/>
        <v>0</v>
      </c>
      <c r="M56" s="727"/>
      <c r="N56" s="727"/>
    </row>
    <row r="57" spans="1:14" ht="27.75" customHeight="1" x14ac:dyDescent="0.25">
      <c r="A57" s="486"/>
      <c r="C57" s="713"/>
      <c r="D57" s="714"/>
      <c r="E57" s="727"/>
      <c r="F57" s="727"/>
      <c r="G57" s="728"/>
      <c r="H57" s="727"/>
      <c r="I57" s="727"/>
      <c r="J57" s="727"/>
      <c r="K57" s="710"/>
      <c r="L57" s="727">
        <f t="shared" si="4"/>
        <v>0</v>
      </c>
      <c r="M57" s="727"/>
      <c r="N57" s="727"/>
    </row>
    <row r="58" spans="1:14" ht="26.25" x14ac:dyDescent="0.25">
      <c r="A58" s="486"/>
      <c r="C58" s="731"/>
      <c r="E58" s="729"/>
      <c r="F58" s="719"/>
      <c r="G58" s="718"/>
      <c r="H58" s="719"/>
      <c r="I58" s="719"/>
      <c r="J58" s="719"/>
      <c r="K58" s="720"/>
      <c r="L58" s="719"/>
      <c r="M58" s="719"/>
      <c r="N58" s="719"/>
    </row>
    <row r="59" spans="1:14" ht="31.5" x14ac:dyDescent="0.25">
      <c r="C59" s="689"/>
      <c r="D59" s="329"/>
      <c r="E59" s="732" t="s">
        <v>200</v>
      </c>
      <c r="F59" s="733"/>
      <c r="G59" s="692"/>
      <c r="H59" s="733"/>
      <c r="I59" s="733"/>
      <c r="J59" s="734"/>
      <c r="K59" s="735"/>
      <c r="L59" s="734"/>
      <c r="M59" s="734"/>
      <c r="N59" s="734"/>
    </row>
    <row r="60" spans="1:14" ht="15" customHeight="1" x14ac:dyDescent="0.25">
      <c r="C60" s="689"/>
      <c r="D60" s="329"/>
      <c r="E60" s="732"/>
      <c r="F60" s="734"/>
      <c r="G60" s="695"/>
      <c r="H60" s="734"/>
      <c r="I60" s="734"/>
      <c r="J60" s="734"/>
      <c r="K60" s="735"/>
      <c r="L60" s="734"/>
      <c r="M60" s="734"/>
      <c r="N60" s="734"/>
    </row>
    <row r="61" spans="1:14" ht="40.5" customHeight="1" x14ac:dyDescent="0.25">
      <c r="C61" s="721" t="s">
        <v>133</v>
      </c>
      <c r="D61" s="722"/>
      <c r="E61" s="723"/>
      <c r="F61" s="723"/>
      <c r="G61" s="724"/>
      <c r="H61" s="723"/>
      <c r="I61" s="723"/>
      <c r="J61" s="723"/>
      <c r="K61" s="725"/>
      <c r="L61" s="723"/>
      <c r="M61" s="723"/>
      <c r="N61" s="723"/>
    </row>
    <row r="62" spans="1:14" ht="102.75" customHeight="1" x14ac:dyDescent="0.25">
      <c r="A62" s="486"/>
      <c r="C62" s="700">
        <f>'Управління фінансами'!E9</f>
        <v>1</v>
      </c>
      <c r="D62" s="742">
        <v>4</v>
      </c>
      <c r="E62" s="726" t="s">
        <v>1180</v>
      </c>
      <c r="F62" s="736" t="s">
        <v>1091</v>
      </c>
      <c r="G62" s="728" t="s">
        <v>1092</v>
      </c>
      <c r="H62" s="727" t="s">
        <v>1162</v>
      </c>
      <c r="I62" s="727" t="s">
        <v>1093</v>
      </c>
      <c r="J62" s="727" t="s">
        <v>383</v>
      </c>
      <c r="K62" s="710"/>
      <c r="L62" s="727">
        <f t="shared" ref="L62:L69" si="5">IF(K62="виконано",1,0)</f>
        <v>0</v>
      </c>
      <c r="M62" s="727"/>
      <c r="N62" s="727"/>
    </row>
    <row r="63" spans="1:14" ht="88.5" customHeight="1" x14ac:dyDescent="0.25">
      <c r="A63" s="486"/>
      <c r="C63" s="712"/>
      <c r="D63" s="706"/>
      <c r="E63" s="746" t="s">
        <v>1181</v>
      </c>
      <c r="F63" s="727" t="s">
        <v>1091</v>
      </c>
      <c r="G63" s="728" t="s">
        <v>1092</v>
      </c>
      <c r="H63" s="746" t="s">
        <v>1094</v>
      </c>
      <c r="I63" s="727" t="s">
        <v>1095</v>
      </c>
      <c r="J63" s="727" t="s">
        <v>383</v>
      </c>
      <c r="K63" s="710"/>
      <c r="L63" s="727">
        <f t="shared" si="5"/>
        <v>0</v>
      </c>
      <c r="M63" s="727"/>
      <c r="N63" s="727"/>
    </row>
    <row r="64" spans="1:14" ht="48" customHeight="1" x14ac:dyDescent="0.25">
      <c r="A64" s="486"/>
      <c r="C64" s="712"/>
      <c r="D64" s="706"/>
      <c r="E64" s="746" t="s">
        <v>1182</v>
      </c>
      <c r="F64" s="727" t="s">
        <v>1091</v>
      </c>
      <c r="G64" s="728" t="s">
        <v>1092</v>
      </c>
      <c r="H64" s="727" t="s">
        <v>1096</v>
      </c>
      <c r="I64" s="727" t="s">
        <v>1097</v>
      </c>
      <c r="J64" s="727" t="s">
        <v>383</v>
      </c>
      <c r="K64" s="710"/>
      <c r="L64" s="727">
        <f t="shared" si="5"/>
        <v>0</v>
      </c>
      <c r="M64" s="727"/>
      <c r="N64" s="727"/>
    </row>
    <row r="65" spans="1:14" ht="48" customHeight="1" x14ac:dyDescent="0.25">
      <c r="A65" s="486"/>
      <c r="C65" s="712"/>
      <c r="D65" s="706"/>
      <c r="E65" s="746" t="s">
        <v>1161</v>
      </c>
      <c r="F65" s="727" t="s">
        <v>1091</v>
      </c>
      <c r="G65" s="728" t="s">
        <v>1092</v>
      </c>
      <c r="H65" s="746" t="s">
        <v>1098</v>
      </c>
      <c r="I65" s="727" t="s">
        <v>1099</v>
      </c>
      <c r="J65" s="727" t="s">
        <v>383</v>
      </c>
      <c r="K65" s="710"/>
      <c r="L65" s="727">
        <f t="shared" si="5"/>
        <v>0</v>
      </c>
      <c r="M65" s="727"/>
      <c r="N65" s="727"/>
    </row>
    <row r="66" spans="1:14" ht="48" customHeight="1" x14ac:dyDescent="0.25">
      <c r="A66" s="486"/>
      <c r="C66" s="712"/>
      <c r="D66" s="706"/>
      <c r="E66" s="746" t="s">
        <v>1183</v>
      </c>
      <c r="F66" s="746" t="s">
        <v>1102</v>
      </c>
      <c r="G66" s="728" t="s">
        <v>1092</v>
      </c>
      <c r="H66" s="746" t="s">
        <v>1100</v>
      </c>
      <c r="I66" s="746" t="s">
        <v>1101</v>
      </c>
      <c r="J66" s="727" t="s">
        <v>383</v>
      </c>
      <c r="K66" s="710"/>
      <c r="L66" s="727">
        <f t="shared" si="5"/>
        <v>0</v>
      </c>
      <c r="M66" s="727"/>
      <c r="N66" s="727"/>
    </row>
    <row r="67" spans="1:14" ht="48" customHeight="1" x14ac:dyDescent="0.25">
      <c r="A67" s="486"/>
      <c r="C67" s="712"/>
      <c r="D67" s="706"/>
      <c r="E67" s="727"/>
      <c r="F67" s="727"/>
      <c r="G67" s="728"/>
      <c r="H67" s="727"/>
      <c r="I67" s="727"/>
      <c r="J67" s="727"/>
      <c r="K67" s="710"/>
      <c r="L67" s="727">
        <f t="shared" si="5"/>
        <v>0</v>
      </c>
      <c r="M67" s="727"/>
      <c r="N67" s="727"/>
    </row>
    <row r="68" spans="1:14" ht="48" customHeight="1" x14ac:dyDescent="0.25">
      <c r="A68" s="486"/>
      <c r="C68" s="712"/>
      <c r="D68" s="706"/>
      <c r="E68" s="727"/>
      <c r="F68" s="727"/>
      <c r="G68" s="728"/>
      <c r="H68" s="727"/>
      <c r="I68" s="727"/>
      <c r="J68" s="727"/>
      <c r="K68" s="710"/>
      <c r="L68" s="727">
        <f t="shared" si="5"/>
        <v>0</v>
      </c>
      <c r="M68" s="727"/>
      <c r="N68" s="727"/>
    </row>
    <row r="69" spans="1:14" ht="26.25" x14ac:dyDescent="0.25">
      <c r="C69" s="713"/>
      <c r="D69" s="714"/>
      <c r="E69" s="727"/>
      <c r="F69" s="727"/>
      <c r="G69" s="728"/>
      <c r="H69" s="727"/>
      <c r="I69" s="727"/>
      <c r="J69" s="727"/>
      <c r="K69" s="710"/>
      <c r="L69" s="727">
        <f t="shared" si="5"/>
        <v>0</v>
      </c>
      <c r="M69" s="727"/>
      <c r="N69" s="727"/>
    </row>
    <row r="70" spans="1:14" ht="15" customHeight="1" x14ac:dyDescent="0.25">
      <c r="C70" s="715"/>
      <c r="E70" s="716"/>
      <c r="F70" s="717"/>
      <c r="G70" s="718"/>
      <c r="H70" s="719"/>
      <c r="I70" s="719"/>
      <c r="J70" s="719"/>
      <c r="K70" s="720"/>
      <c r="L70" s="719"/>
      <c r="M70" s="719"/>
      <c r="N70" s="719"/>
    </row>
    <row r="71" spans="1:14" ht="59.25" customHeight="1" x14ac:dyDescent="0.25">
      <c r="C71" s="721" t="str">
        <f>'Управління фінансами'!B10</f>
        <v>2.2. Генерування доходу в бюджет громади (джерела надходжень)</v>
      </c>
      <c r="D71" s="722"/>
      <c r="E71" s="723"/>
      <c r="F71" s="723"/>
      <c r="G71" s="724"/>
      <c r="H71" s="723"/>
      <c r="I71" s="723"/>
      <c r="J71" s="723"/>
      <c r="K71" s="725"/>
      <c r="L71" s="723"/>
      <c r="M71" s="723"/>
      <c r="N71" s="723"/>
    </row>
    <row r="72" spans="1:14" ht="113.25" customHeight="1" x14ac:dyDescent="0.25">
      <c r="A72" s="486"/>
      <c r="C72" s="700">
        <f>'Управління фінансами'!E10</f>
        <v>2</v>
      </c>
      <c r="D72" s="742">
        <v>4</v>
      </c>
      <c r="E72" s="726" t="s">
        <v>1184</v>
      </c>
      <c r="F72" s="727" t="s">
        <v>1091</v>
      </c>
      <c r="G72" s="728" t="s">
        <v>383</v>
      </c>
      <c r="H72" s="746" t="s">
        <v>1103</v>
      </c>
      <c r="I72" s="727" t="s">
        <v>1104</v>
      </c>
      <c r="J72" s="727" t="s">
        <v>383</v>
      </c>
      <c r="K72" s="710"/>
      <c r="L72" s="727">
        <f t="shared" ref="L72:L79" si="6">IF(K72="виконано",1,0)</f>
        <v>0</v>
      </c>
      <c r="M72" s="727"/>
      <c r="N72" s="727"/>
    </row>
    <row r="73" spans="1:14" ht="56.25" customHeight="1" x14ac:dyDescent="0.25">
      <c r="A73" s="486"/>
      <c r="C73" s="712"/>
      <c r="D73" s="706"/>
      <c r="E73" s="746" t="s">
        <v>1185</v>
      </c>
      <c r="F73" s="727" t="s">
        <v>1091</v>
      </c>
      <c r="G73" s="728" t="s">
        <v>383</v>
      </c>
      <c r="H73" s="746" t="s">
        <v>1105</v>
      </c>
      <c r="I73" s="727" t="s">
        <v>1104</v>
      </c>
      <c r="J73" s="727" t="s">
        <v>383</v>
      </c>
      <c r="K73" s="710"/>
      <c r="L73" s="727">
        <f t="shared" si="6"/>
        <v>0</v>
      </c>
      <c r="M73" s="727"/>
      <c r="N73" s="727"/>
    </row>
    <row r="74" spans="1:14" ht="48" customHeight="1" x14ac:dyDescent="0.25">
      <c r="A74" s="486"/>
      <c r="C74" s="712"/>
      <c r="D74" s="706"/>
      <c r="E74" s="746" t="s">
        <v>1187</v>
      </c>
      <c r="F74" s="727" t="s">
        <v>1091</v>
      </c>
      <c r="G74" s="728" t="s">
        <v>383</v>
      </c>
      <c r="H74" s="746" t="s">
        <v>1186</v>
      </c>
      <c r="I74" s="727" t="s">
        <v>1093</v>
      </c>
      <c r="J74" s="727"/>
      <c r="K74" s="710"/>
      <c r="L74" s="727">
        <f t="shared" si="6"/>
        <v>0</v>
      </c>
      <c r="M74" s="727"/>
      <c r="N74" s="727"/>
    </row>
    <row r="75" spans="1:14" ht="48" customHeight="1" x14ac:dyDescent="0.25">
      <c r="A75" s="486"/>
      <c r="C75" s="712"/>
      <c r="D75" s="706"/>
      <c r="E75" s="727"/>
      <c r="F75" s="727"/>
      <c r="G75" s="728"/>
      <c r="H75" s="727"/>
      <c r="I75" s="727"/>
      <c r="J75" s="727"/>
      <c r="K75" s="710"/>
      <c r="L75" s="727">
        <f t="shared" si="6"/>
        <v>0</v>
      </c>
      <c r="M75" s="727"/>
      <c r="N75" s="727"/>
    </row>
    <row r="76" spans="1:14" ht="48" customHeight="1" x14ac:dyDescent="0.25">
      <c r="A76" s="486"/>
      <c r="C76" s="712"/>
      <c r="D76" s="706"/>
      <c r="E76" s="727"/>
      <c r="F76" s="727"/>
      <c r="G76" s="728"/>
      <c r="H76" s="727"/>
      <c r="I76" s="727"/>
      <c r="J76" s="727"/>
      <c r="K76" s="710"/>
      <c r="L76" s="727">
        <f t="shared" si="6"/>
        <v>0</v>
      </c>
      <c r="M76" s="727"/>
      <c r="N76" s="727"/>
    </row>
    <row r="77" spans="1:14" ht="48" customHeight="1" x14ac:dyDescent="0.25">
      <c r="A77" s="486"/>
      <c r="C77" s="712"/>
      <c r="D77" s="706"/>
      <c r="E77" s="727"/>
      <c r="F77" s="727"/>
      <c r="G77" s="728"/>
      <c r="H77" s="727"/>
      <c r="I77" s="727"/>
      <c r="J77" s="727"/>
      <c r="K77" s="710"/>
      <c r="L77" s="727">
        <f t="shared" si="6"/>
        <v>0</v>
      </c>
      <c r="M77" s="727"/>
      <c r="N77" s="727"/>
    </row>
    <row r="78" spans="1:14" ht="48" customHeight="1" x14ac:dyDescent="0.25">
      <c r="A78" s="486"/>
      <c r="C78" s="712"/>
      <c r="D78" s="706"/>
      <c r="E78" s="727"/>
      <c r="F78" s="727"/>
      <c r="G78" s="728"/>
      <c r="H78" s="727"/>
      <c r="I78" s="727"/>
      <c r="J78" s="727"/>
      <c r="K78" s="710"/>
      <c r="L78" s="727">
        <f t="shared" si="6"/>
        <v>0</v>
      </c>
      <c r="M78" s="727"/>
      <c r="N78" s="727"/>
    </row>
    <row r="79" spans="1:14" ht="26.25" x14ac:dyDescent="0.25">
      <c r="C79" s="713"/>
      <c r="D79" s="714"/>
      <c r="E79" s="727"/>
      <c r="F79" s="727"/>
      <c r="G79" s="728"/>
      <c r="H79" s="727"/>
      <c r="I79" s="727"/>
      <c r="J79" s="727"/>
      <c r="K79" s="710"/>
      <c r="L79" s="727">
        <f t="shared" si="6"/>
        <v>0</v>
      </c>
      <c r="M79" s="727"/>
      <c r="N79" s="727"/>
    </row>
    <row r="80" spans="1:14" ht="15" customHeight="1" x14ac:dyDescent="0.25">
      <c r="E80" s="729"/>
      <c r="F80" s="719"/>
      <c r="G80" s="718"/>
      <c r="H80" s="719"/>
      <c r="I80" s="719"/>
      <c r="J80" s="719"/>
      <c r="K80" s="720"/>
      <c r="L80" s="719"/>
      <c r="M80" s="719"/>
      <c r="N80" s="719"/>
    </row>
    <row r="81" spans="1:14" ht="15.75" x14ac:dyDescent="0.25">
      <c r="C81" s="721" t="str">
        <f>'Управління фінансами'!B11</f>
        <v>2.3. Виконання публічних закупівель</v>
      </c>
      <c r="D81" s="722"/>
      <c r="E81" s="723"/>
      <c r="F81" s="723"/>
      <c r="G81" s="724"/>
      <c r="H81" s="723"/>
      <c r="I81" s="723"/>
      <c r="J81" s="723"/>
      <c r="K81" s="725"/>
      <c r="L81" s="723"/>
      <c r="M81" s="723"/>
      <c r="N81" s="723"/>
    </row>
    <row r="82" spans="1:14" ht="48" customHeight="1" x14ac:dyDescent="0.25">
      <c r="A82" s="486"/>
      <c r="C82" s="700">
        <f>'Управління фінансами'!E11</f>
        <v>2</v>
      </c>
      <c r="D82" s="742">
        <v>3</v>
      </c>
      <c r="E82" s="726" t="s">
        <v>1188</v>
      </c>
      <c r="F82" s="746" t="s">
        <v>1106</v>
      </c>
      <c r="G82" s="728" t="s">
        <v>383</v>
      </c>
      <c r="H82" s="746" t="s">
        <v>1107</v>
      </c>
      <c r="I82" s="727" t="s">
        <v>1108</v>
      </c>
      <c r="J82" s="727" t="s">
        <v>383</v>
      </c>
      <c r="K82" s="710"/>
      <c r="L82" s="727">
        <f t="shared" ref="L82:L89" si="7">IF(K82="виконано",1,0)</f>
        <v>0</v>
      </c>
      <c r="M82" s="727"/>
      <c r="N82" s="727"/>
    </row>
    <row r="83" spans="1:14" ht="48" customHeight="1" x14ac:dyDescent="0.25">
      <c r="A83" s="486"/>
      <c r="C83" s="712"/>
      <c r="D83" s="706"/>
      <c r="E83" s="746" t="s">
        <v>1189</v>
      </c>
      <c r="F83" s="746" t="s">
        <v>1106</v>
      </c>
      <c r="G83" s="728" t="s">
        <v>383</v>
      </c>
      <c r="H83" s="746" t="s">
        <v>1107</v>
      </c>
      <c r="I83" s="727" t="s">
        <v>1190</v>
      </c>
      <c r="J83" s="727"/>
      <c r="K83" s="710"/>
      <c r="L83" s="727">
        <f t="shared" si="7"/>
        <v>0</v>
      </c>
      <c r="M83" s="727"/>
      <c r="N83" s="727"/>
    </row>
    <row r="84" spans="1:14" ht="48" customHeight="1" x14ac:dyDescent="0.25">
      <c r="A84" s="486"/>
      <c r="C84" s="712"/>
      <c r="D84" s="706"/>
      <c r="E84" s="727"/>
      <c r="F84" s="727"/>
      <c r="G84" s="728"/>
      <c r="H84" s="727"/>
      <c r="I84" s="727"/>
      <c r="J84" s="727"/>
      <c r="K84" s="710"/>
      <c r="L84" s="727">
        <f t="shared" si="7"/>
        <v>0</v>
      </c>
      <c r="M84" s="727"/>
      <c r="N84" s="727"/>
    </row>
    <row r="85" spans="1:14" ht="48" customHeight="1" x14ac:dyDescent="0.25">
      <c r="A85" s="486"/>
      <c r="C85" s="712"/>
      <c r="D85" s="706"/>
      <c r="E85" s="727"/>
      <c r="F85" s="727"/>
      <c r="G85" s="728"/>
      <c r="H85" s="727"/>
      <c r="I85" s="727"/>
      <c r="J85" s="727"/>
      <c r="K85" s="710"/>
      <c r="L85" s="727">
        <f t="shared" si="7"/>
        <v>0</v>
      </c>
      <c r="M85" s="727"/>
      <c r="N85" s="727"/>
    </row>
    <row r="86" spans="1:14" ht="48" customHeight="1" x14ac:dyDescent="0.25">
      <c r="A86" s="486"/>
      <c r="C86" s="712"/>
      <c r="D86" s="706"/>
      <c r="E86" s="727"/>
      <c r="F86" s="727"/>
      <c r="G86" s="728"/>
      <c r="H86" s="727"/>
      <c r="I86" s="727"/>
      <c r="J86" s="727"/>
      <c r="K86" s="710"/>
      <c r="L86" s="727">
        <f t="shared" si="7"/>
        <v>0</v>
      </c>
      <c r="M86" s="727"/>
      <c r="N86" s="727"/>
    </row>
    <row r="87" spans="1:14" ht="48" customHeight="1" x14ac:dyDescent="0.25">
      <c r="A87" s="486"/>
      <c r="C87" s="712"/>
      <c r="D87" s="706"/>
      <c r="E87" s="727"/>
      <c r="F87" s="727"/>
      <c r="G87" s="728"/>
      <c r="H87" s="727"/>
      <c r="I87" s="727"/>
      <c r="J87" s="727"/>
      <c r="K87" s="710"/>
      <c r="L87" s="727">
        <f t="shared" si="7"/>
        <v>0</v>
      </c>
      <c r="M87" s="727"/>
      <c r="N87" s="727"/>
    </row>
    <row r="88" spans="1:14" ht="48" customHeight="1" x14ac:dyDescent="0.25">
      <c r="A88" s="486"/>
      <c r="C88" s="712"/>
      <c r="D88" s="706"/>
      <c r="E88" s="727"/>
      <c r="F88" s="727"/>
      <c r="G88" s="728"/>
      <c r="H88" s="727"/>
      <c r="I88" s="727"/>
      <c r="J88" s="727"/>
      <c r="K88" s="710"/>
      <c r="L88" s="727">
        <f t="shared" si="7"/>
        <v>0</v>
      </c>
      <c r="M88" s="727"/>
      <c r="N88" s="727"/>
    </row>
    <row r="89" spans="1:14" ht="26.25" x14ac:dyDescent="0.25">
      <c r="C89" s="713"/>
      <c r="D89" s="714"/>
      <c r="E89" s="727"/>
      <c r="F89" s="727"/>
      <c r="G89" s="728"/>
      <c r="H89" s="727"/>
      <c r="I89" s="727"/>
      <c r="J89" s="727"/>
      <c r="K89" s="710"/>
      <c r="L89" s="727">
        <f t="shared" si="7"/>
        <v>0</v>
      </c>
      <c r="M89" s="727"/>
      <c r="N89" s="727"/>
    </row>
    <row r="90" spans="1:14" ht="15" customHeight="1" x14ac:dyDescent="0.25">
      <c r="E90" s="729"/>
      <c r="F90" s="719"/>
      <c r="G90" s="718"/>
      <c r="H90" s="719"/>
      <c r="I90" s="719"/>
      <c r="J90" s="719"/>
      <c r="K90" s="720"/>
      <c r="L90" s="719"/>
      <c r="M90" s="719"/>
      <c r="N90" s="719"/>
    </row>
    <row r="91" spans="1:14" ht="26.25" customHeight="1" x14ac:dyDescent="0.25">
      <c r="C91" s="721" t="str">
        <f>'Управління фінансами'!B12</f>
        <v>2.4. Управління  власністю громади</v>
      </c>
      <c r="D91" s="722"/>
      <c r="E91" s="723"/>
      <c r="F91" s="723"/>
      <c r="G91" s="724"/>
      <c r="H91" s="723"/>
      <c r="I91" s="723"/>
      <c r="J91" s="723"/>
      <c r="K91" s="725"/>
      <c r="L91" s="723"/>
      <c r="M91" s="723"/>
      <c r="N91" s="723"/>
    </row>
    <row r="92" spans="1:14" ht="48" customHeight="1" x14ac:dyDescent="0.25">
      <c r="A92" s="486"/>
      <c r="C92" s="700">
        <f>'Управління фінансами'!E12</f>
        <v>2</v>
      </c>
      <c r="D92" s="742">
        <v>3</v>
      </c>
      <c r="E92" s="726" t="s">
        <v>1194</v>
      </c>
      <c r="F92" s="727" t="s">
        <v>1109</v>
      </c>
      <c r="G92" s="728" t="s">
        <v>383</v>
      </c>
      <c r="H92" s="746" t="s">
        <v>1192</v>
      </c>
      <c r="I92" s="746" t="s">
        <v>1075</v>
      </c>
      <c r="J92" s="746" t="s">
        <v>1110</v>
      </c>
      <c r="K92" s="710"/>
      <c r="L92" s="727">
        <f t="shared" ref="L92:L94" si="8">IF(K92="виконано",1,0)</f>
        <v>0</v>
      </c>
      <c r="M92" s="727"/>
      <c r="N92" s="727"/>
    </row>
    <row r="93" spans="1:14" ht="48" customHeight="1" x14ac:dyDescent="0.25">
      <c r="A93" s="486"/>
      <c r="C93" s="712"/>
      <c r="D93" s="706"/>
      <c r="E93" s="746" t="s">
        <v>1193</v>
      </c>
      <c r="F93" s="727" t="s">
        <v>1109</v>
      </c>
      <c r="G93" s="728" t="s">
        <v>383</v>
      </c>
      <c r="H93" s="746" t="s">
        <v>1195</v>
      </c>
      <c r="I93" s="746" t="s">
        <v>1075</v>
      </c>
      <c r="J93" s="746" t="s">
        <v>1110</v>
      </c>
      <c r="K93" s="710"/>
      <c r="L93" s="727">
        <f t="shared" si="8"/>
        <v>0</v>
      </c>
      <c r="M93" s="727"/>
      <c r="N93" s="727"/>
    </row>
    <row r="94" spans="1:14" ht="48" customHeight="1" x14ac:dyDescent="0.25">
      <c r="A94" s="486"/>
      <c r="C94" s="713"/>
      <c r="D94" s="714"/>
      <c r="E94" s="727"/>
      <c r="F94" s="727"/>
      <c r="G94" s="728"/>
      <c r="H94" s="727"/>
      <c r="I94" s="727"/>
      <c r="J94" s="727"/>
      <c r="K94" s="710"/>
      <c r="L94" s="727">
        <f t="shared" si="8"/>
        <v>0</v>
      </c>
      <c r="M94" s="727"/>
      <c r="N94" s="727"/>
    </row>
    <row r="95" spans="1:14" ht="48" customHeight="1" x14ac:dyDescent="0.25">
      <c r="A95" s="486"/>
      <c r="E95" s="730"/>
      <c r="F95" s="719"/>
      <c r="G95" s="718"/>
      <c r="H95" s="719"/>
      <c r="I95" s="719"/>
      <c r="J95" s="719"/>
      <c r="K95" s="720"/>
      <c r="L95" s="719"/>
      <c r="M95" s="719"/>
      <c r="N95" s="719"/>
    </row>
    <row r="96" spans="1:14" ht="48" customHeight="1" x14ac:dyDescent="0.25">
      <c r="A96" s="486"/>
      <c r="C96" s="721" t="str">
        <f>'Управління фінансами'!B13</f>
        <v xml:space="preserve">2.5. Фінансова звітність та аудит </v>
      </c>
      <c r="D96" s="722"/>
      <c r="E96" s="723"/>
      <c r="F96" s="723"/>
      <c r="G96" s="724"/>
      <c r="H96" s="723"/>
      <c r="I96" s="723"/>
      <c r="J96" s="723"/>
      <c r="K96" s="725"/>
      <c r="L96" s="723"/>
      <c r="M96" s="723"/>
      <c r="N96" s="723"/>
    </row>
    <row r="97" spans="1:14" ht="74.25" customHeight="1" x14ac:dyDescent="0.25">
      <c r="A97" s="486"/>
      <c r="C97" s="700">
        <f>'Управління фінансами'!E13</f>
        <v>3</v>
      </c>
      <c r="D97" s="700">
        <v>3</v>
      </c>
      <c r="E97" s="726" t="s">
        <v>1191</v>
      </c>
      <c r="F97" s="746" t="s">
        <v>1111</v>
      </c>
      <c r="G97" s="728" t="s">
        <v>383</v>
      </c>
      <c r="H97" s="746" t="s">
        <v>1112</v>
      </c>
      <c r="I97" s="727" t="s">
        <v>1104</v>
      </c>
      <c r="J97" s="727" t="s">
        <v>383</v>
      </c>
      <c r="K97" s="710"/>
      <c r="L97" s="727">
        <f t="shared" ref="L97:L104" si="9">IF(K97="виконано",1,0)</f>
        <v>0</v>
      </c>
      <c r="M97" s="727"/>
      <c r="N97" s="727"/>
    </row>
    <row r="98" spans="1:14" ht="26.25" x14ac:dyDescent="0.25">
      <c r="C98" s="712"/>
      <c r="D98" s="706"/>
      <c r="E98" s="727"/>
      <c r="F98" s="727"/>
      <c r="G98" s="728"/>
      <c r="H98" s="727"/>
      <c r="I98" s="727"/>
      <c r="J98" s="727"/>
      <c r="K98" s="710"/>
      <c r="L98" s="727">
        <f t="shared" si="9"/>
        <v>0</v>
      </c>
      <c r="M98" s="727"/>
      <c r="N98" s="727"/>
    </row>
    <row r="99" spans="1:14" ht="15" customHeight="1" x14ac:dyDescent="0.25">
      <c r="C99" s="712"/>
      <c r="D99" s="706"/>
      <c r="E99" s="727"/>
      <c r="F99" s="727"/>
      <c r="G99" s="728"/>
      <c r="H99" s="727"/>
      <c r="I99" s="727"/>
      <c r="J99" s="727"/>
      <c r="K99" s="710"/>
      <c r="L99" s="727">
        <f t="shared" si="9"/>
        <v>0</v>
      </c>
      <c r="M99" s="727"/>
      <c r="N99" s="727"/>
    </row>
    <row r="100" spans="1:14" ht="26.25" x14ac:dyDescent="0.25">
      <c r="C100" s="712"/>
      <c r="D100" s="706"/>
      <c r="E100" s="727"/>
      <c r="F100" s="727"/>
      <c r="G100" s="728"/>
      <c r="H100" s="727"/>
      <c r="I100" s="727"/>
      <c r="J100" s="727"/>
      <c r="K100" s="710"/>
      <c r="L100" s="727">
        <f t="shared" si="9"/>
        <v>0</v>
      </c>
      <c r="M100" s="727"/>
      <c r="N100" s="727"/>
    </row>
    <row r="101" spans="1:14" ht="80.25" customHeight="1" x14ac:dyDescent="0.25">
      <c r="A101" s="486"/>
      <c r="C101" s="712"/>
      <c r="D101" s="706"/>
      <c r="E101" s="727"/>
      <c r="F101" s="727"/>
      <c r="G101" s="728"/>
      <c r="H101" s="727"/>
      <c r="I101" s="727"/>
      <c r="J101" s="727"/>
      <c r="K101" s="710"/>
      <c r="L101" s="727">
        <f t="shared" si="9"/>
        <v>0</v>
      </c>
      <c r="M101" s="727"/>
      <c r="N101" s="727"/>
    </row>
    <row r="102" spans="1:14" ht="48" customHeight="1" x14ac:dyDescent="0.25">
      <c r="A102" s="486"/>
      <c r="C102" s="712"/>
      <c r="D102" s="706"/>
      <c r="E102" s="727"/>
      <c r="F102" s="727"/>
      <c r="G102" s="728"/>
      <c r="H102" s="727"/>
      <c r="I102" s="727"/>
      <c r="J102" s="727"/>
      <c r="K102" s="710"/>
      <c r="L102" s="727">
        <f t="shared" si="9"/>
        <v>0</v>
      </c>
      <c r="M102" s="727"/>
      <c r="N102" s="727"/>
    </row>
    <row r="103" spans="1:14" ht="48" customHeight="1" x14ac:dyDescent="0.25">
      <c r="A103" s="486"/>
      <c r="C103" s="712"/>
      <c r="D103" s="706"/>
      <c r="E103" s="727"/>
      <c r="F103" s="727"/>
      <c r="G103" s="728"/>
      <c r="H103" s="727"/>
      <c r="I103" s="727"/>
      <c r="J103" s="727"/>
      <c r="K103" s="710"/>
      <c r="L103" s="727">
        <f t="shared" si="9"/>
        <v>0</v>
      </c>
      <c r="M103" s="727"/>
      <c r="N103" s="727"/>
    </row>
    <row r="104" spans="1:14" ht="48" customHeight="1" x14ac:dyDescent="0.25">
      <c r="A104" s="486"/>
      <c r="C104" s="713"/>
      <c r="D104" s="714"/>
      <c r="E104" s="727"/>
      <c r="F104" s="727"/>
      <c r="G104" s="728"/>
      <c r="H104" s="727"/>
      <c r="I104" s="727"/>
      <c r="J104" s="727"/>
      <c r="K104" s="710"/>
      <c r="L104" s="727">
        <f t="shared" si="9"/>
        <v>0</v>
      </c>
      <c r="M104" s="727"/>
      <c r="N104" s="727"/>
    </row>
    <row r="105" spans="1:14" ht="48" customHeight="1" x14ac:dyDescent="0.25">
      <c r="A105" s="486"/>
      <c r="E105" s="730"/>
      <c r="F105" s="719"/>
      <c r="G105" s="718"/>
      <c r="H105" s="719"/>
      <c r="I105" s="719"/>
      <c r="J105" s="719"/>
      <c r="K105" s="720"/>
      <c r="L105" s="719"/>
      <c r="M105" s="719"/>
      <c r="N105" s="719"/>
    </row>
    <row r="106" spans="1:14" ht="48" customHeight="1" x14ac:dyDescent="0.25">
      <c r="A106" s="486"/>
      <c r="C106" s="689"/>
      <c r="D106" s="329"/>
      <c r="E106" s="732" t="s">
        <v>163</v>
      </c>
      <c r="F106" s="733"/>
      <c r="G106" s="692"/>
      <c r="H106" s="733"/>
      <c r="I106" s="733"/>
      <c r="J106" s="734"/>
      <c r="K106" s="735"/>
      <c r="L106" s="734"/>
      <c r="M106" s="734"/>
      <c r="N106" s="734"/>
    </row>
    <row r="107" spans="1:14" ht="48" customHeight="1" x14ac:dyDescent="0.25">
      <c r="A107" s="486"/>
      <c r="C107" s="689"/>
      <c r="D107" s="329"/>
      <c r="E107" s="732"/>
      <c r="F107" s="734"/>
      <c r="G107" s="695"/>
      <c r="H107" s="734"/>
      <c r="I107" s="734"/>
      <c r="J107" s="734"/>
      <c r="K107" s="735"/>
      <c r="L107" s="734"/>
      <c r="M107" s="734"/>
      <c r="N107" s="734"/>
    </row>
    <row r="108" spans="1:14" ht="19.5" customHeight="1" x14ac:dyDescent="0.25">
      <c r="C108" s="721" t="str">
        <f>'Надання послуг'!B9</f>
        <v xml:space="preserve">3.1. Планування послуг </v>
      </c>
      <c r="D108" s="722"/>
      <c r="E108" s="723"/>
      <c r="F108" s="723"/>
      <c r="G108" s="724"/>
      <c r="H108" s="723"/>
      <c r="I108" s="723"/>
      <c r="J108" s="723"/>
      <c r="K108" s="725"/>
      <c r="L108" s="723"/>
      <c r="M108" s="723"/>
      <c r="N108" s="723"/>
    </row>
    <row r="109" spans="1:14" ht="48" customHeight="1" x14ac:dyDescent="0.25">
      <c r="C109" s="700">
        <f>'Надання послуг'!E9</f>
        <v>0</v>
      </c>
      <c r="D109" s="742">
        <v>2</v>
      </c>
      <c r="E109" s="726" t="s">
        <v>1196</v>
      </c>
      <c r="F109" s="709" t="s">
        <v>1146</v>
      </c>
      <c r="G109" s="708" t="s">
        <v>383</v>
      </c>
      <c r="H109" s="709" t="s">
        <v>1147</v>
      </c>
      <c r="I109" s="709" t="s">
        <v>1148</v>
      </c>
      <c r="J109" s="745" t="s">
        <v>1149</v>
      </c>
      <c r="K109" s="710"/>
      <c r="L109" s="727">
        <f t="shared" ref="L109:L116" si="10">IF(K109="виконано",1,0)</f>
        <v>0</v>
      </c>
      <c r="M109" s="727"/>
      <c r="N109" s="727"/>
    </row>
    <row r="110" spans="1:14" ht="51.75" customHeight="1" x14ac:dyDescent="0.25">
      <c r="C110" s="712"/>
      <c r="D110" s="706"/>
      <c r="E110" s="746" t="s">
        <v>1197</v>
      </c>
      <c r="F110" s="746" t="s">
        <v>1150</v>
      </c>
      <c r="G110" s="728" t="s">
        <v>383</v>
      </c>
      <c r="H110" s="746" t="s">
        <v>1079</v>
      </c>
      <c r="I110" s="727" t="s">
        <v>1104</v>
      </c>
      <c r="J110" s="746" t="s">
        <v>1152</v>
      </c>
      <c r="K110" s="710"/>
      <c r="L110" s="727">
        <f t="shared" si="10"/>
        <v>0</v>
      </c>
      <c r="M110" s="727"/>
      <c r="N110" s="727"/>
    </row>
    <row r="111" spans="1:14" ht="49.5" customHeight="1" x14ac:dyDescent="0.25">
      <c r="C111" s="712"/>
      <c r="D111" s="706"/>
      <c r="E111" s="746" t="s">
        <v>1198</v>
      </c>
      <c r="F111" s="727" t="s">
        <v>1151</v>
      </c>
      <c r="G111" s="728" t="s">
        <v>383</v>
      </c>
      <c r="H111" s="727" t="s">
        <v>1085</v>
      </c>
      <c r="I111" s="727" t="s">
        <v>1104</v>
      </c>
      <c r="J111" s="727" t="s">
        <v>383</v>
      </c>
      <c r="K111" s="710"/>
      <c r="L111" s="727">
        <f t="shared" si="10"/>
        <v>0</v>
      </c>
      <c r="M111" s="727"/>
      <c r="N111" s="727"/>
    </row>
    <row r="112" spans="1:14" ht="70.5" customHeight="1" x14ac:dyDescent="0.25">
      <c r="C112" s="712"/>
      <c r="D112" s="706"/>
      <c r="E112" s="726" t="s">
        <v>1199</v>
      </c>
      <c r="F112" s="747" t="s">
        <v>1113</v>
      </c>
      <c r="G112" s="728" t="s">
        <v>383</v>
      </c>
      <c r="H112" s="746" t="s">
        <v>1114</v>
      </c>
      <c r="I112" s="746" t="s">
        <v>1115</v>
      </c>
      <c r="J112" s="746" t="s">
        <v>1116</v>
      </c>
      <c r="K112" s="710"/>
      <c r="L112" s="727">
        <f t="shared" si="10"/>
        <v>0</v>
      </c>
      <c r="M112" s="727"/>
      <c r="N112" s="727"/>
    </row>
    <row r="113" spans="1:14" ht="52.5" customHeight="1" x14ac:dyDescent="0.25">
      <c r="A113" s="486"/>
      <c r="C113" s="712"/>
      <c r="D113" s="706"/>
      <c r="E113" s="746" t="s">
        <v>1200</v>
      </c>
      <c r="F113" s="727" t="s">
        <v>1076</v>
      </c>
      <c r="G113" s="728" t="s">
        <v>382</v>
      </c>
      <c r="H113" s="727" t="s">
        <v>1085</v>
      </c>
      <c r="I113" s="727" t="s">
        <v>1139</v>
      </c>
      <c r="J113" s="727" t="s">
        <v>383</v>
      </c>
      <c r="K113" s="710"/>
      <c r="L113" s="727">
        <f t="shared" si="10"/>
        <v>0</v>
      </c>
      <c r="M113" s="727"/>
      <c r="N113" s="727"/>
    </row>
    <row r="114" spans="1:14" ht="48" customHeight="1" x14ac:dyDescent="0.25">
      <c r="A114" s="486"/>
      <c r="C114" s="712"/>
      <c r="D114" s="706"/>
      <c r="E114" s="727"/>
      <c r="F114" s="727"/>
      <c r="G114" s="728"/>
      <c r="H114" s="727"/>
      <c r="I114" s="727"/>
      <c r="J114" s="727"/>
      <c r="K114" s="710"/>
      <c r="L114" s="727">
        <f t="shared" si="10"/>
        <v>0</v>
      </c>
      <c r="M114" s="727"/>
      <c r="N114" s="727"/>
    </row>
    <row r="115" spans="1:14" ht="48" customHeight="1" x14ac:dyDescent="0.25">
      <c r="A115" s="486"/>
      <c r="C115" s="712"/>
      <c r="D115" s="706"/>
      <c r="E115" s="727"/>
      <c r="F115" s="727"/>
      <c r="G115" s="728"/>
      <c r="H115" s="727"/>
      <c r="I115" s="727"/>
      <c r="J115" s="727"/>
      <c r="K115" s="710"/>
      <c r="L115" s="727">
        <f t="shared" si="10"/>
        <v>0</v>
      </c>
      <c r="M115" s="727"/>
      <c r="N115" s="727"/>
    </row>
    <row r="116" spans="1:14" ht="48" customHeight="1" x14ac:dyDescent="0.25">
      <c r="A116" s="486"/>
      <c r="C116" s="713"/>
      <c r="D116" s="714"/>
      <c r="E116" s="727"/>
      <c r="F116" s="727"/>
      <c r="G116" s="728"/>
      <c r="H116" s="727"/>
      <c r="I116" s="727"/>
      <c r="J116" s="727"/>
      <c r="K116" s="710"/>
      <c r="L116" s="727">
        <f t="shared" si="10"/>
        <v>0</v>
      </c>
      <c r="M116" s="727"/>
      <c r="N116" s="727"/>
    </row>
    <row r="117" spans="1:14" ht="48" customHeight="1" x14ac:dyDescent="0.25">
      <c r="A117" s="486"/>
      <c r="C117" s="715"/>
      <c r="E117" s="716"/>
      <c r="F117" s="717"/>
      <c r="G117" s="718"/>
      <c r="H117" s="719"/>
      <c r="I117" s="719"/>
      <c r="J117" s="719"/>
      <c r="K117" s="720"/>
      <c r="L117" s="719"/>
      <c r="M117" s="719"/>
      <c r="N117" s="719"/>
    </row>
    <row r="118" spans="1:14" ht="48" customHeight="1" x14ac:dyDescent="0.25">
      <c r="A118" s="486"/>
      <c r="C118" s="721" t="str">
        <f>'Надання послуг'!B10</f>
        <v>3.2. Організація доступу населення та охопленість послугами</v>
      </c>
      <c r="D118" s="722"/>
      <c r="E118" s="723"/>
      <c r="F118" s="723"/>
      <c r="G118" s="724"/>
      <c r="H118" s="723"/>
      <c r="I118" s="723"/>
      <c r="J118" s="723"/>
      <c r="K118" s="725"/>
      <c r="L118" s="723"/>
      <c r="M118" s="723"/>
      <c r="N118" s="723"/>
    </row>
    <row r="119" spans="1:14" ht="48" customHeight="1" x14ac:dyDescent="0.25">
      <c r="A119" s="486"/>
      <c r="C119" s="700">
        <f>'Надання послуг'!E10</f>
        <v>1</v>
      </c>
      <c r="D119" s="742">
        <v>2</v>
      </c>
      <c r="E119" s="726" t="s">
        <v>1118</v>
      </c>
      <c r="F119" s="727" t="s">
        <v>1117</v>
      </c>
      <c r="G119" s="728" t="s">
        <v>383</v>
      </c>
      <c r="H119" s="746" t="s">
        <v>1119</v>
      </c>
      <c r="I119" s="746" t="s">
        <v>1075</v>
      </c>
      <c r="J119" s="727" t="s">
        <v>383</v>
      </c>
      <c r="K119" s="710"/>
      <c r="L119" s="727">
        <f t="shared" ref="L119:L126" si="11">IF(K119="виконано",1,0)</f>
        <v>0</v>
      </c>
      <c r="M119" s="727"/>
      <c r="N119" s="727"/>
    </row>
    <row r="120" spans="1:14" ht="26.25" x14ac:dyDescent="0.25">
      <c r="C120" s="712"/>
      <c r="D120" s="706"/>
      <c r="E120" s="727"/>
      <c r="F120" s="727"/>
      <c r="G120" s="728"/>
      <c r="H120" s="727"/>
      <c r="I120" s="727"/>
      <c r="J120" s="727"/>
      <c r="K120" s="710"/>
      <c r="L120" s="727">
        <f t="shared" si="11"/>
        <v>0</v>
      </c>
      <c r="M120" s="727"/>
      <c r="N120" s="727"/>
    </row>
    <row r="121" spans="1:14" ht="15" customHeight="1" x14ac:dyDescent="0.25">
      <c r="C121" s="712"/>
      <c r="D121" s="706"/>
      <c r="E121" s="727"/>
      <c r="F121" s="727"/>
      <c r="G121" s="728"/>
      <c r="H121" s="727"/>
      <c r="I121" s="727"/>
      <c r="J121" s="727"/>
      <c r="K121" s="710"/>
      <c r="L121" s="727">
        <f t="shared" si="11"/>
        <v>0</v>
      </c>
      <c r="M121" s="727"/>
      <c r="N121" s="727"/>
    </row>
    <row r="122" spans="1:14" ht="46.5" customHeight="1" x14ac:dyDescent="0.25">
      <c r="C122" s="712"/>
      <c r="D122" s="706"/>
      <c r="E122" s="727"/>
      <c r="F122" s="727"/>
      <c r="G122" s="728"/>
      <c r="H122" s="727"/>
      <c r="I122" s="727"/>
      <c r="J122" s="727"/>
      <c r="K122" s="710"/>
      <c r="L122" s="727">
        <f t="shared" si="11"/>
        <v>0</v>
      </c>
      <c r="M122" s="727"/>
      <c r="N122" s="727"/>
    </row>
    <row r="123" spans="1:14" ht="48" customHeight="1" x14ac:dyDescent="0.25">
      <c r="A123" s="486"/>
      <c r="C123" s="712"/>
      <c r="D123" s="706"/>
      <c r="E123" s="727"/>
      <c r="F123" s="727"/>
      <c r="G123" s="728"/>
      <c r="H123" s="727"/>
      <c r="I123" s="727"/>
      <c r="J123" s="727"/>
      <c r="K123" s="710"/>
      <c r="L123" s="727">
        <f t="shared" si="11"/>
        <v>0</v>
      </c>
      <c r="M123" s="727"/>
      <c r="N123" s="727"/>
    </row>
    <row r="124" spans="1:14" ht="48" customHeight="1" x14ac:dyDescent="0.25">
      <c r="A124" s="486"/>
      <c r="C124" s="712"/>
      <c r="D124" s="706"/>
      <c r="E124" s="727"/>
      <c r="F124" s="727"/>
      <c r="G124" s="728"/>
      <c r="H124" s="727"/>
      <c r="I124" s="727"/>
      <c r="J124" s="727"/>
      <c r="K124" s="710"/>
      <c r="L124" s="727">
        <f t="shared" si="11"/>
        <v>0</v>
      </c>
      <c r="M124" s="727"/>
      <c r="N124" s="727"/>
    </row>
    <row r="125" spans="1:14" ht="48" customHeight="1" x14ac:dyDescent="0.25">
      <c r="A125" s="486"/>
      <c r="C125" s="712"/>
      <c r="D125" s="706"/>
      <c r="E125" s="727"/>
      <c r="F125" s="727"/>
      <c r="G125" s="728"/>
      <c r="H125" s="727"/>
      <c r="I125" s="727"/>
      <c r="J125" s="727"/>
      <c r="K125" s="710"/>
      <c r="L125" s="727">
        <f t="shared" si="11"/>
        <v>0</v>
      </c>
      <c r="M125" s="727"/>
      <c r="N125" s="727"/>
    </row>
    <row r="126" spans="1:14" ht="48" customHeight="1" x14ac:dyDescent="0.25">
      <c r="A126" s="486"/>
      <c r="C126" s="713"/>
      <c r="D126" s="714"/>
      <c r="E126" s="727"/>
      <c r="F126" s="727"/>
      <c r="G126" s="728"/>
      <c r="H126" s="727"/>
      <c r="I126" s="727"/>
      <c r="J126" s="727"/>
      <c r="K126" s="710"/>
      <c r="L126" s="727">
        <f t="shared" si="11"/>
        <v>0</v>
      </c>
      <c r="M126" s="727"/>
      <c r="N126" s="727"/>
    </row>
    <row r="127" spans="1:14" ht="48" customHeight="1" x14ac:dyDescent="0.25">
      <c r="A127" s="486"/>
      <c r="E127" s="729"/>
      <c r="F127" s="719"/>
      <c r="G127" s="718"/>
      <c r="H127" s="719"/>
      <c r="I127" s="719"/>
      <c r="J127" s="719"/>
      <c r="K127" s="720"/>
      <c r="L127" s="719"/>
      <c r="M127" s="719"/>
      <c r="N127" s="719"/>
    </row>
    <row r="128" spans="1:14" ht="48" customHeight="1" x14ac:dyDescent="0.25">
      <c r="A128" s="486"/>
      <c r="C128" s="721" t="str">
        <f>'Надання послуг'!B11</f>
        <v>3.3. Застосування механізмів отримання зворотних відгуків стосовно якості послуг</v>
      </c>
      <c r="D128" s="722"/>
      <c r="E128" s="723"/>
      <c r="F128" s="723"/>
      <c r="G128" s="724"/>
      <c r="H128" s="723"/>
      <c r="I128" s="723"/>
      <c r="J128" s="723"/>
      <c r="K128" s="725"/>
      <c r="L128" s="723"/>
      <c r="M128" s="723"/>
      <c r="N128" s="723"/>
    </row>
    <row r="129" spans="1:14" ht="48" customHeight="1" x14ac:dyDescent="0.25">
      <c r="A129" s="486"/>
      <c r="C129" s="700">
        <f>'Надання послуг'!E11</f>
        <v>0</v>
      </c>
      <c r="D129" s="742">
        <v>2</v>
      </c>
      <c r="E129" s="746" t="s">
        <v>1205</v>
      </c>
      <c r="F129" s="727" t="s">
        <v>1117</v>
      </c>
      <c r="G129" s="728" t="s">
        <v>383</v>
      </c>
      <c r="H129" s="746" t="s">
        <v>1120</v>
      </c>
      <c r="I129" s="746" t="s">
        <v>1075</v>
      </c>
      <c r="J129" s="727" t="s">
        <v>383</v>
      </c>
      <c r="K129" s="710"/>
      <c r="L129" s="727">
        <f t="shared" ref="L129:L135" si="12">IF(K129="виконано",1,0)</f>
        <v>0</v>
      </c>
      <c r="M129" s="727"/>
      <c r="N129" s="727"/>
    </row>
    <row r="130" spans="1:14" ht="47.25" customHeight="1" x14ac:dyDescent="0.25">
      <c r="C130" s="712"/>
      <c r="D130" s="706"/>
      <c r="E130" s="726" t="s">
        <v>1201</v>
      </c>
      <c r="F130" s="727" t="s">
        <v>1117</v>
      </c>
      <c r="G130" s="728" t="s">
        <v>383</v>
      </c>
      <c r="H130" s="997" t="s">
        <v>1227</v>
      </c>
      <c r="I130" s="746" t="s">
        <v>1206</v>
      </c>
      <c r="J130" s="754"/>
      <c r="K130" s="710"/>
      <c r="L130" s="727">
        <f t="shared" si="12"/>
        <v>0</v>
      </c>
      <c r="M130" s="727"/>
      <c r="N130" s="727"/>
    </row>
    <row r="131" spans="1:14" ht="53.25" customHeight="1" x14ac:dyDescent="0.25">
      <c r="C131" s="712"/>
      <c r="D131" s="706"/>
      <c r="E131" s="726" t="s">
        <v>1202</v>
      </c>
      <c r="F131" s="727" t="s">
        <v>1117</v>
      </c>
      <c r="G131" s="728" t="s">
        <v>383</v>
      </c>
      <c r="H131" s="727" t="s">
        <v>1228</v>
      </c>
      <c r="I131" s="746" t="s">
        <v>1207</v>
      </c>
      <c r="J131" s="727"/>
      <c r="K131" s="710"/>
      <c r="L131" s="727">
        <f t="shared" si="12"/>
        <v>0</v>
      </c>
      <c r="M131" s="727"/>
      <c r="N131" s="727"/>
    </row>
    <row r="132" spans="1:14" ht="48" customHeight="1" x14ac:dyDescent="0.25">
      <c r="A132" s="486"/>
      <c r="C132" s="712"/>
      <c r="D132" s="706"/>
      <c r="E132" s="726" t="s">
        <v>1203</v>
      </c>
      <c r="F132" s="727" t="s">
        <v>1117</v>
      </c>
      <c r="G132" s="728" t="s">
        <v>383</v>
      </c>
      <c r="H132" s="727" t="s">
        <v>1228</v>
      </c>
      <c r="I132" s="746" t="s">
        <v>1208</v>
      </c>
      <c r="J132" s="727"/>
      <c r="K132" s="710"/>
      <c r="L132" s="727">
        <f t="shared" si="12"/>
        <v>0</v>
      </c>
      <c r="M132" s="727"/>
      <c r="N132" s="727"/>
    </row>
    <row r="133" spans="1:14" ht="48" customHeight="1" x14ac:dyDescent="0.25">
      <c r="A133" s="486"/>
      <c r="C133" s="712"/>
      <c r="D133" s="706"/>
      <c r="E133" s="726" t="s">
        <v>1204</v>
      </c>
      <c r="F133" s="727" t="s">
        <v>1117</v>
      </c>
      <c r="G133" s="728" t="s">
        <v>383</v>
      </c>
      <c r="H133" s="746" t="s">
        <v>1229</v>
      </c>
      <c r="I133" s="746" t="s">
        <v>1209</v>
      </c>
      <c r="J133" s="727"/>
      <c r="K133" s="710"/>
      <c r="L133" s="727">
        <f t="shared" si="12"/>
        <v>0</v>
      </c>
      <c r="M133" s="727"/>
      <c r="N133" s="727"/>
    </row>
    <row r="134" spans="1:14" ht="48" customHeight="1" x14ac:dyDescent="0.25">
      <c r="A134" s="486"/>
      <c r="C134" s="712"/>
      <c r="D134" s="706"/>
      <c r="E134" s="727"/>
      <c r="F134" s="727"/>
      <c r="G134" s="728"/>
      <c r="H134" s="727"/>
      <c r="I134" s="727"/>
      <c r="J134" s="727"/>
      <c r="K134" s="710"/>
      <c r="L134" s="727">
        <f t="shared" si="12"/>
        <v>0</v>
      </c>
      <c r="M134" s="727"/>
      <c r="N134" s="727"/>
    </row>
    <row r="135" spans="1:14" ht="48" customHeight="1" x14ac:dyDescent="0.25">
      <c r="A135" s="486"/>
      <c r="C135" s="713"/>
      <c r="D135" s="714"/>
      <c r="E135" s="727"/>
      <c r="F135" s="727"/>
      <c r="G135" s="728"/>
      <c r="H135" s="727"/>
      <c r="I135" s="727"/>
      <c r="J135" s="727"/>
      <c r="K135" s="710"/>
      <c r="L135" s="727">
        <f t="shared" si="12"/>
        <v>0</v>
      </c>
      <c r="M135" s="727"/>
      <c r="N135" s="727"/>
    </row>
    <row r="136" spans="1:14" ht="48" customHeight="1" x14ac:dyDescent="0.25">
      <c r="A136" s="486"/>
      <c r="E136" s="729"/>
      <c r="F136" s="719"/>
      <c r="G136" s="718"/>
      <c r="H136" s="719"/>
      <c r="I136" s="719"/>
      <c r="J136" s="719"/>
      <c r="K136" s="720"/>
      <c r="L136" s="719"/>
      <c r="M136" s="719"/>
      <c r="N136" s="719"/>
    </row>
    <row r="137" spans="1:14" ht="48" customHeight="1" x14ac:dyDescent="0.25">
      <c r="A137" s="486"/>
      <c r="C137" s="721" t="str">
        <f>'Надання послуг'!B12</f>
        <v>3.4. Моніторинг рівня задоволеності послугами серед населення</v>
      </c>
      <c r="D137" s="722"/>
      <c r="E137" s="723"/>
      <c r="F137" s="723"/>
      <c r="G137" s="724"/>
      <c r="H137" s="723"/>
      <c r="I137" s="723"/>
      <c r="J137" s="723"/>
      <c r="K137" s="725"/>
      <c r="L137" s="723"/>
      <c r="M137" s="723"/>
      <c r="N137" s="723"/>
    </row>
    <row r="138" spans="1:14" ht="48" customHeight="1" x14ac:dyDescent="0.25">
      <c r="A138" s="486"/>
      <c r="C138" s="700">
        <f>'Надання послуг'!E12</f>
        <v>0</v>
      </c>
      <c r="D138" s="742">
        <v>1</v>
      </c>
      <c r="E138" s="726" t="s">
        <v>1210</v>
      </c>
      <c r="F138" s="727" t="s">
        <v>1117</v>
      </c>
      <c r="G138" s="728" t="s">
        <v>383</v>
      </c>
      <c r="H138" s="746" t="s">
        <v>1107</v>
      </c>
      <c r="I138" s="746" t="s">
        <v>1075</v>
      </c>
      <c r="J138" s="727" t="s">
        <v>383</v>
      </c>
      <c r="K138" s="710"/>
      <c r="L138" s="727">
        <f t="shared" ref="L138:L142" si="13">IF(K138="виконано",1,0)</f>
        <v>0</v>
      </c>
      <c r="M138" s="727"/>
      <c r="N138" s="727"/>
    </row>
    <row r="139" spans="1:14" ht="26.25" x14ac:dyDescent="0.25">
      <c r="C139" s="712"/>
      <c r="D139" s="706"/>
      <c r="E139" s="727"/>
      <c r="F139" s="727"/>
      <c r="G139" s="728"/>
      <c r="H139" s="727"/>
      <c r="I139" s="727"/>
      <c r="J139" s="727"/>
      <c r="K139" s="710"/>
      <c r="L139" s="727">
        <f t="shared" si="13"/>
        <v>0</v>
      </c>
      <c r="M139" s="727"/>
      <c r="N139" s="727"/>
    </row>
    <row r="140" spans="1:14" ht="15" customHeight="1" x14ac:dyDescent="0.25">
      <c r="C140" s="712"/>
      <c r="D140" s="706"/>
      <c r="E140" s="727"/>
      <c r="F140" s="727"/>
      <c r="G140" s="728"/>
      <c r="H140" s="727"/>
      <c r="I140" s="727"/>
      <c r="J140" s="727"/>
      <c r="K140" s="710"/>
      <c r="L140" s="727">
        <f t="shared" si="13"/>
        <v>0</v>
      </c>
      <c r="M140" s="727"/>
      <c r="N140" s="727"/>
    </row>
    <row r="141" spans="1:14" ht="45.75" customHeight="1" x14ac:dyDescent="0.25">
      <c r="C141" s="712"/>
      <c r="D141" s="706"/>
      <c r="E141" s="727"/>
      <c r="F141" s="727"/>
      <c r="G141" s="728"/>
      <c r="H141" s="727"/>
      <c r="I141" s="727"/>
      <c r="J141" s="727"/>
      <c r="K141" s="710"/>
      <c r="L141" s="727">
        <f t="shared" si="13"/>
        <v>0</v>
      </c>
      <c r="M141" s="727"/>
      <c r="N141" s="727"/>
    </row>
    <row r="142" spans="1:14" ht="48" customHeight="1" x14ac:dyDescent="0.25">
      <c r="A142" s="486"/>
      <c r="C142" s="713"/>
      <c r="D142" s="714"/>
      <c r="E142" s="727"/>
      <c r="F142" s="727"/>
      <c r="G142" s="728"/>
      <c r="H142" s="727"/>
      <c r="I142" s="727"/>
      <c r="J142" s="727"/>
      <c r="K142" s="710"/>
      <c r="L142" s="727">
        <f t="shared" si="13"/>
        <v>0</v>
      </c>
      <c r="M142" s="727"/>
      <c r="N142" s="727"/>
    </row>
    <row r="143" spans="1:14" ht="48" customHeight="1" x14ac:dyDescent="0.25">
      <c r="A143" s="486"/>
      <c r="E143" s="730"/>
      <c r="F143" s="719"/>
      <c r="G143" s="718"/>
      <c r="H143" s="719"/>
      <c r="I143" s="719"/>
      <c r="J143" s="719"/>
      <c r="K143" s="720"/>
      <c r="L143" s="719"/>
      <c r="M143" s="719"/>
      <c r="N143" s="719"/>
    </row>
    <row r="144" spans="1:14" ht="48" customHeight="1" x14ac:dyDescent="0.25">
      <c r="A144" s="486"/>
      <c r="C144" s="721" t="str">
        <f>'Надання послуг'!B13</f>
        <v>3.5. Інформаційно-роз’яснювальна робота з надання послуг </v>
      </c>
      <c r="D144" s="722"/>
      <c r="E144" s="723"/>
      <c r="F144" s="723"/>
      <c r="G144" s="724"/>
      <c r="H144" s="723"/>
      <c r="I144" s="723"/>
      <c r="J144" s="723"/>
      <c r="K144" s="725"/>
      <c r="L144" s="723"/>
      <c r="M144" s="723"/>
      <c r="N144" s="723"/>
    </row>
    <row r="145" spans="1:14" ht="48" customHeight="1" x14ac:dyDescent="0.25">
      <c r="A145" s="486"/>
      <c r="C145" s="700">
        <f>'Надання послуг'!E13</f>
        <v>1</v>
      </c>
      <c r="D145" s="742">
        <v>2</v>
      </c>
      <c r="E145" s="726" t="s">
        <v>1230</v>
      </c>
      <c r="F145" s="726" t="s">
        <v>1122</v>
      </c>
      <c r="G145" s="998" t="s">
        <v>383</v>
      </c>
      <c r="H145" s="726" t="s">
        <v>1231</v>
      </c>
      <c r="I145" s="726" t="s">
        <v>1075</v>
      </c>
      <c r="J145" s="726" t="s">
        <v>383</v>
      </c>
      <c r="K145" s="710"/>
      <c r="L145" s="727">
        <f t="shared" ref="L145:L152" si="14">IF(K145="виконано",1,0)</f>
        <v>0</v>
      </c>
      <c r="M145" s="727"/>
      <c r="N145" s="727"/>
    </row>
    <row r="146" spans="1:14" ht="60" x14ac:dyDescent="0.25">
      <c r="C146" s="712"/>
      <c r="D146" s="706"/>
      <c r="E146" s="726" t="s">
        <v>1211</v>
      </c>
      <c r="F146" s="726" t="s">
        <v>1122</v>
      </c>
      <c r="G146" s="998" t="s">
        <v>383</v>
      </c>
      <c r="H146" s="726" t="s">
        <v>1232</v>
      </c>
      <c r="I146" s="726" t="s">
        <v>1075</v>
      </c>
      <c r="J146" s="999" t="s">
        <v>383</v>
      </c>
      <c r="K146" s="710"/>
      <c r="L146" s="727">
        <f t="shared" si="14"/>
        <v>0</v>
      </c>
      <c r="M146" s="727"/>
      <c r="N146" s="727"/>
    </row>
    <row r="147" spans="1:14" ht="15" customHeight="1" x14ac:dyDescent="0.25">
      <c r="C147" s="712"/>
      <c r="D147" s="706"/>
      <c r="E147" s="727"/>
      <c r="F147" s="727"/>
      <c r="G147" s="758"/>
      <c r="H147" s="727"/>
      <c r="I147" s="727"/>
      <c r="J147" s="727"/>
      <c r="K147" s="710"/>
      <c r="L147" s="727">
        <f t="shared" si="14"/>
        <v>0</v>
      </c>
      <c r="M147" s="727"/>
      <c r="N147" s="727"/>
    </row>
    <row r="148" spans="1:14" ht="45.75" customHeight="1" x14ac:dyDescent="0.25">
      <c r="C148" s="712"/>
      <c r="D148" s="706"/>
      <c r="E148" s="709"/>
      <c r="F148" s="709"/>
      <c r="G148" s="753"/>
      <c r="H148" s="754"/>
      <c r="I148" s="754"/>
      <c r="J148" s="754"/>
      <c r="K148" s="710"/>
      <c r="L148" s="727">
        <f t="shared" si="14"/>
        <v>0</v>
      </c>
      <c r="M148" s="727"/>
      <c r="N148" s="727"/>
    </row>
    <row r="149" spans="1:14" ht="77.25" customHeight="1" x14ac:dyDescent="0.25">
      <c r="A149" s="486"/>
      <c r="C149" s="712"/>
      <c r="D149" s="706"/>
      <c r="E149" s="709"/>
      <c r="F149" s="709"/>
      <c r="G149" s="753"/>
      <c r="H149" s="754"/>
      <c r="I149" s="754"/>
      <c r="J149" s="754"/>
      <c r="K149" s="710"/>
      <c r="L149" s="727">
        <f t="shared" si="14"/>
        <v>0</v>
      </c>
      <c r="M149" s="727"/>
      <c r="N149" s="727"/>
    </row>
    <row r="150" spans="1:14" ht="91.5" customHeight="1" x14ac:dyDescent="0.25">
      <c r="A150" s="486"/>
      <c r="C150" s="712"/>
      <c r="D150" s="706"/>
      <c r="E150" s="727"/>
      <c r="F150" s="727"/>
      <c r="G150" s="728"/>
      <c r="H150" s="727"/>
      <c r="I150" s="727"/>
      <c r="J150" s="727"/>
      <c r="K150" s="710"/>
      <c r="L150" s="727">
        <f t="shared" si="14"/>
        <v>0</v>
      </c>
      <c r="M150" s="727"/>
      <c r="N150" s="727"/>
    </row>
    <row r="151" spans="1:14" ht="48" customHeight="1" x14ac:dyDescent="0.25">
      <c r="A151" s="486"/>
      <c r="C151" s="712"/>
      <c r="D151" s="706"/>
      <c r="E151" s="727"/>
      <c r="F151" s="727"/>
      <c r="G151" s="728"/>
      <c r="H151" s="727"/>
      <c r="I151" s="727"/>
      <c r="J151" s="727"/>
      <c r="K151" s="710"/>
      <c r="L151" s="727">
        <f t="shared" si="14"/>
        <v>0</v>
      </c>
      <c r="M151" s="727"/>
      <c r="N151" s="727"/>
    </row>
    <row r="152" spans="1:14" ht="48" customHeight="1" x14ac:dyDescent="0.25">
      <c r="A152" s="486"/>
      <c r="C152" s="713"/>
      <c r="D152" s="714"/>
      <c r="E152" s="727"/>
      <c r="F152" s="727"/>
      <c r="G152" s="728"/>
      <c r="H152" s="727"/>
      <c r="I152" s="727"/>
      <c r="J152" s="727"/>
      <c r="K152" s="710"/>
      <c r="L152" s="727">
        <f t="shared" si="14"/>
        <v>0</v>
      </c>
      <c r="M152" s="727"/>
      <c r="N152" s="727"/>
    </row>
    <row r="153" spans="1:14" ht="48" customHeight="1" x14ac:dyDescent="0.25">
      <c r="A153" s="486"/>
      <c r="E153" s="730"/>
      <c r="F153" s="719"/>
      <c r="G153" s="718"/>
      <c r="H153" s="719"/>
      <c r="I153" s="719"/>
      <c r="J153" s="719"/>
      <c r="K153" s="720"/>
      <c r="L153" s="719"/>
      <c r="M153" s="719"/>
      <c r="N153" s="719"/>
    </row>
    <row r="154" spans="1:14" ht="48" customHeight="1" x14ac:dyDescent="0.25">
      <c r="A154" s="486"/>
      <c r="C154" s="689"/>
      <c r="D154" s="329"/>
      <c r="E154" s="732" t="s">
        <v>186</v>
      </c>
      <c r="F154" s="733"/>
      <c r="G154" s="692"/>
      <c r="H154" s="733"/>
      <c r="I154" s="733"/>
      <c r="J154" s="734"/>
      <c r="K154" s="735"/>
      <c r="L154" s="734"/>
      <c r="M154" s="734"/>
      <c r="N154" s="734"/>
    </row>
    <row r="155" spans="1:14" ht="48" customHeight="1" x14ac:dyDescent="0.25">
      <c r="A155" s="486"/>
      <c r="C155" s="689"/>
      <c r="D155" s="329"/>
      <c r="E155" s="732"/>
      <c r="F155" s="734"/>
      <c r="G155" s="695"/>
      <c r="H155" s="734"/>
      <c r="I155" s="734"/>
      <c r="J155" s="734"/>
      <c r="K155" s="735"/>
      <c r="L155" s="734"/>
      <c r="M155" s="734"/>
      <c r="N155" s="734"/>
    </row>
    <row r="156" spans="1:14" ht="15.75" x14ac:dyDescent="0.25">
      <c r="C156" s="721" t="str">
        <f>'Участь громадськості'!B9</f>
        <v xml:space="preserve">4.1. Публічність управлінської діяльності ОМС </v>
      </c>
      <c r="D156" s="722"/>
      <c r="E156" s="723"/>
      <c r="F156" s="723"/>
      <c r="G156" s="724"/>
      <c r="H156" s="723"/>
      <c r="I156" s="723"/>
      <c r="J156" s="723"/>
      <c r="K156" s="725"/>
      <c r="L156" s="723"/>
      <c r="M156" s="723"/>
      <c r="N156" s="723"/>
    </row>
    <row r="157" spans="1:14" ht="45" x14ac:dyDescent="0.25">
      <c r="C157" s="700">
        <f>'Участь громадськості'!E9</f>
        <v>1</v>
      </c>
      <c r="D157" s="742">
        <v>2</v>
      </c>
      <c r="E157" s="726" t="s">
        <v>1212</v>
      </c>
      <c r="F157" s="736" t="s">
        <v>1123</v>
      </c>
      <c r="G157" s="708" t="s">
        <v>383</v>
      </c>
      <c r="H157" s="746" t="s">
        <v>1124</v>
      </c>
      <c r="I157" s="746" t="s">
        <v>1075</v>
      </c>
      <c r="J157" s="746" t="s">
        <v>1125</v>
      </c>
      <c r="K157" s="710"/>
      <c r="L157" s="727">
        <f t="shared" ref="L157:L164" si="15">IF(K157="виконано",1,0)</f>
        <v>0</v>
      </c>
      <c r="M157" s="727"/>
      <c r="N157" s="727"/>
    </row>
    <row r="158" spans="1:14" ht="45" x14ac:dyDescent="0.25">
      <c r="C158" s="712"/>
      <c r="D158" s="706"/>
      <c r="E158" s="727" t="s">
        <v>1213</v>
      </c>
      <c r="F158" s="736" t="s">
        <v>1123</v>
      </c>
      <c r="G158" s="728" t="s">
        <v>383</v>
      </c>
      <c r="H158" s="727" t="s">
        <v>1214</v>
      </c>
      <c r="I158" s="746" t="s">
        <v>1206</v>
      </c>
      <c r="J158" s="746" t="s">
        <v>1125</v>
      </c>
      <c r="K158" s="710"/>
      <c r="L158" s="727">
        <f t="shared" si="15"/>
        <v>0</v>
      </c>
      <c r="M158" s="727"/>
      <c r="N158" s="727"/>
    </row>
    <row r="159" spans="1:14" ht="28.5" customHeight="1" x14ac:dyDescent="0.25">
      <c r="C159" s="712"/>
      <c r="D159" s="706"/>
      <c r="E159" s="727"/>
      <c r="F159" s="727"/>
      <c r="G159" s="728"/>
      <c r="H159" s="727"/>
      <c r="I159" s="727"/>
      <c r="J159" s="727"/>
      <c r="K159" s="710"/>
      <c r="L159" s="727">
        <f t="shared" si="15"/>
        <v>0</v>
      </c>
      <c r="M159" s="727"/>
      <c r="N159" s="727"/>
    </row>
    <row r="160" spans="1:14" ht="42.75" customHeight="1" x14ac:dyDescent="0.25">
      <c r="C160" s="712"/>
      <c r="D160" s="706"/>
      <c r="E160" s="727"/>
      <c r="F160" s="727"/>
      <c r="G160" s="728"/>
      <c r="H160" s="727"/>
      <c r="I160" s="727"/>
      <c r="J160" s="727"/>
      <c r="K160" s="710"/>
      <c r="L160" s="727">
        <f t="shared" si="15"/>
        <v>0</v>
      </c>
      <c r="M160" s="727"/>
      <c r="N160" s="727"/>
    </row>
    <row r="161" spans="1:14" ht="48" customHeight="1" x14ac:dyDescent="0.25">
      <c r="A161" s="486"/>
      <c r="C161" s="712"/>
      <c r="D161" s="706"/>
      <c r="E161" s="727"/>
      <c r="F161" s="727"/>
      <c r="G161" s="728"/>
      <c r="H161" s="727"/>
      <c r="I161" s="727"/>
      <c r="J161" s="727"/>
      <c r="K161" s="710"/>
      <c r="L161" s="727">
        <f t="shared" si="15"/>
        <v>0</v>
      </c>
      <c r="M161" s="727"/>
      <c r="N161" s="727"/>
    </row>
    <row r="162" spans="1:14" ht="48" customHeight="1" x14ac:dyDescent="0.25">
      <c r="A162" s="486"/>
      <c r="C162" s="712"/>
      <c r="D162" s="706"/>
      <c r="E162" s="727"/>
      <c r="F162" s="727"/>
      <c r="G162" s="728"/>
      <c r="H162" s="727"/>
      <c r="I162" s="727"/>
      <c r="J162" s="727"/>
      <c r="K162" s="710"/>
      <c r="L162" s="727">
        <f t="shared" si="15"/>
        <v>0</v>
      </c>
      <c r="M162" s="727"/>
      <c r="N162" s="727"/>
    </row>
    <row r="163" spans="1:14" ht="48" customHeight="1" x14ac:dyDescent="0.25">
      <c r="A163" s="486"/>
      <c r="C163" s="712"/>
      <c r="D163" s="706"/>
      <c r="E163" s="727"/>
      <c r="F163" s="727"/>
      <c r="G163" s="728"/>
      <c r="H163" s="727"/>
      <c r="I163" s="727"/>
      <c r="J163" s="727"/>
      <c r="K163" s="710"/>
      <c r="L163" s="727">
        <f t="shared" si="15"/>
        <v>0</v>
      </c>
      <c r="M163" s="727"/>
      <c r="N163" s="727"/>
    </row>
    <row r="164" spans="1:14" ht="48" customHeight="1" x14ac:dyDescent="0.25">
      <c r="A164" s="486"/>
      <c r="C164" s="713"/>
      <c r="D164" s="714"/>
      <c r="E164" s="727"/>
      <c r="F164" s="727"/>
      <c r="G164" s="728"/>
      <c r="H164" s="727"/>
      <c r="I164" s="727"/>
      <c r="J164" s="727"/>
      <c r="K164" s="710"/>
      <c r="L164" s="727">
        <f t="shared" si="15"/>
        <v>0</v>
      </c>
      <c r="M164" s="727"/>
      <c r="N164" s="727"/>
    </row>
    <row r="165" spans="1:14" ht="48" customHeight="1" x14ac:dyDescent="0.25">
      <c r="A165" s="486"/>
      <c r="C165" s="715"/>
      <c r="E165" s="716"/>
      <c r="F165" s="717"/>
      <c r="G165" s="718"/>
      <c r="H165" s="719"/>
      <c r="I165" s="719"/>
      <c r="J165" s="719"/>
      <c r="K165" s="720"/>
      <c r="L165" s="719"/>
      <c r="M165" s="719"/>
      <c r="N165" s="719"/>
    </row>
    <row r="166" spans="1:14" ht="48" customHeight="1" x14ac:dyDescent="0.25">
      <c r="A166" s="486"/>
      <c r="C166" s="721" t="str">
        <f>'Участь громадськості'!B10</f>
        <v>4.2. Прозорість діяльності місцевих рад</v>
      </c>
      <c r="D166" s="722"/>
      <c r="E166" s="723"/>
      <c r="F166" s="723"/>
      <c r="G166" s="724"/>
      <c r="H166" s="723"/>
      <c r="I166" s="723"/>
      <c r="J166" s="723"/>
      <c r="K166" s="725"/>
      <c r="L166" s="723"/>
      <c r="M166" s="723"/>
      <c r="N166" s="723"/>
    </row>
    <row r="167" spans="1:14" ht="48" customHeight="1" x14ac:dyDescent="0.25">
      <c r="A167" s="486"/>
      <c r="C167" s="700">
        <f>'Участь громадськості'!E10</f>
        <v>0</v>
      </c>
      <c r="D167" s="742">
        <v>2</v>
      </c>
      <c r="E167" s="726" t="s">
        <v>1215</v>
      </c>
      <c r="F167" s="727" t="s">
        <v>1126</v>
      </c>
      <c r="G167" s="728" t="s">
        <v>383</v>
      </c>
      <c r="H167" s="746" t="s">
        <v>1127</v>
      </c>
      <c r="I167" s="746" t="s">
        <v>1075</v>
      </c>
      <c r="J167" s="727" t="s">
        <v>383</v>
      </c>
      <c r="K167" s="710"/>
      <c r="L167" s="727">
        <f t="shared" ref="L167:L174" si="16">IF(K167="виконано",1,0)</f>
        <v>0</v>
      </c>
      <c r="M167" s="727"/>
      <c r="N167" s="727"/>
    </row>
    <row r="168" spans="1:14" ht="38.25" customHeight="1" x14ac:dyDescent="0.25">
      <c r="C168" s="712"/>
      <c r="D168" s="706"/>
      <c r="E168" s="746" t="s">
        <v>1216</v>
      </c>
      <c r="F168" s="727" t="s">
        <v>1126</v>
      </c>
      <c r="G168" s="728" t="s">
        <v>383</v>
      </c>
      <c r="H168" s="746" t="s">
        <v>1127</v>
      </c>
      <c r="I168" s="746" t="s">
        <v>1075</v>
      </c>
      <c r="J168" s="727" t="s">
        <v>383</v>
      </c>
      <c r="K168" s="710"/>
      <c r="L168" s="727">
        <f t="shared" si="16"/>
        <v>0</v>
      </c>
      <c r="M168" s="727"/>
      <c r="N168" s="727"/>
    </row>
    <row r="169" spans="1:14" ht="39" customHeight="1" x14ac:dyDescent="0.25">
      <c r="C169" s="712"/>
      <c r="D169" s="706"/>
      <c r="E169" s="746" t="s">
        <v>1217</v>
      </c>
      <c r="F169" s="727" t="s">
        <v>1126</v>
      </c>
      <c r="G169" s="728" t="s">
        <v>383</v>
      </c>
      <c r="H169" s="746" t="s">
        <v>1218</v>
      </c>
      <c r="I169" s="746" t="s">
        <v>1075</v>
      </c>
      <c r="J169" s="727" t="s">
        <v>383</v>
      </c>
      <c r="K169" s="710"/>
      <c r="L169" s="727">
        <f t="shared" si="16"/>
        <v>0</v>
      </c>
      <c r="M169" s="727"/>
      <c r="N169" s="727"/>
    </row>
    <row r="170" spans="1:14" ht="36" customHeight="1" x14ac:dyDescent="0.25">
      <c r="C170" s="712"/>
      <c r="D170" s="706"/>
      <c r="E170" s="727"/>
      <c r="F170" s="727"/>
      <c r="G170" s="728"/>
      <c r="H170" s="727"/>
      <c r="I170" s="727"/>
      <c r="J170" s="727"/>
      <c r="K170" s="710"/>
      <c r="L170" s="727">
        <f t="shared" si="16"/>
        <v>0</v>
      </c>
      <c r="M170" s="727"/>
      <c r="N170" s="727"/>
    </row>
    <row r="171" spans="1:14" ht="48" customHeight="1" x14ac:dyDescent="0.25">
      <c r="A171" s="486"/>
      <c r="C171" s="712"/>
      <c r="D171" s="706"/>
      <c r="E171" s="727"/>
      <c r="F171" s="727"/>
      <c r="G171" s="728"/>
      <c r="H171" s="727"/>
      <c r="I171" s="727"/>
      <c r="J171" s="727"/>
      <c r="K171" s="710"/>
      <c r="L171" s="727">
        <f t="shared" si="16"/>
        <v>0</v>
      </c>
      <c r="M171" s="727"/>
      <c r="N171" s="727"/>
    </row>
    <row r="172" spans="1:14" ht="48" customHeight="1" x14ac:dyDescent="0.25">
      <c r="A172" s="486"/>
      <c r="C172" s="712"/>
      <c r="D172" s="706"/>
      <c r="E172" s="727"/>
      <c r="F172" s="727"/>
      <c r="G172" s="728"/>
      <c r="H172" s="727"/>
      <c r="I172" s="727"/>
      <c r="J172" s="727"/>
      <c r="K172" s="710"/>
      <c r="L172" s="727">
        <f t="shared" si="16"/>
        <v>0</v>
      </c>
      <c r="M172" s="727"/>
      <c r="N172" s="727"/>
    </row>
    <row r="173" spans="1:14" ht="48" customHeight="1" x14ac:dyDescent="0.25">
      <c r="A173" s="486"/>
      <c r="C173" s="712"/>
      <c r="D173" s="706"/>
      <c r="E173" s="727"/>
      <c r="F173" s="727"/>
      <c r="G173" s="728"/>
      <c r="H173" s="727"/>
      <c r="I173" s="727"/>
      <c r="J173" s="727"/>
      <c r="K173" s="710"/>
      <c r="L173" s="727">
        <f t="shared" si="16"/>
        <v>0</v>
      </c>
      <c r="M173" s="727"/>
      <c r="N173" s="727"/>
    </row>
    <row r="174" spans="1:14" ht="48" customHeight="1" x14ac:dyDescent="0.25">
      <c r="A174" s="486"/>
      <c r="C174" s="713"/>
      <c r="D174" s="714"/>
      <c r="E174" s="727"/>
      <c r="F174" s="727"/>
      <c r="G174" s="728"/>
      <c r="H174" s="727"/>
      <c r="I174" s="727"/>
      <c r="J174" s="727"/>
      <c r="K174" s="710"/>
      <c r="L174" s="727">
        <f t="shared" si="16"/>
        <v>0</v>
      </c>
      <c r="M174" s="727"/>
      <c r="N174" s="727"/>
    </row>
    <row r="175" spans="1:14" ht="48" customHeight="1" x14ac:dyDescent="0.25">
      <c r="A175" s="486"/>
      <c r="E175" s="729"/>
      <c r="F175" s="719"/>
      <c r="G175" s="718"/>
      <c r="H175" s="719"/>
      <c r="I175" s="719"/>
      <c r="J175" s="719"/>
      <c r="K175" s="720"/>
      <c r="L175" s="719"/>
      <c r="M175" s="719"/>
      <c r="N175" s="719"/>
    </row>
    <row r="176" spans="1:14" ht="48" customHeight="1" x14ac:dyDescent="0.25">
      <c r="A176" s="486"/>
      <c r="C176" s="721" t="str">
        <f>'Участь громадськості'!B11</f>
        <v>4.3. Застосування інформаційних технологій для підтримки демократичного врядування</v>
      </c>
      <c r="D176" s="722"/>
      <c r="E176" s="723"/>
      <c r="F176" s="723"/>
      <c r="G176" s="724"/>
      <c r="H176" s="723"/>
      <c r="I176" s="723"/>
      <c r="J176" s="723"/>
      <c r="K176" s="725"/>
      <c r="L176" s="723"/>
      <c r="M176" s="723"/>
      <c r="N176" s="723"/>
    </row>
    <row r="177" spans="1:14" ht="48" customHeight="1" x14ac:dyDescent="0.25">
      <c r="A177" s="486"/>
      <c r="C177" s="700">
        <f>'Участь громадськості'!E11</f>
        <v>0</v>
      </c>
      <c r="D177" s="742">
        <v>1</v>
      </c>
      <c r="E177" s="726" t="s">
        <v>1128</v>
      </c>
      <c r="F177" s="746" t="s">
        <v>1121</v>
      </c>
      <c r="G177" s="728" t="s">
        <v>383</v>
      </c>
      <c r="H177" s="727" t="s">
        <v>1129</v>
      </c>
      <c r="I177" s="727" t="s">
        <v>1097</v>
      </c>
      <c r="J177" s="746" t="s">
        <v>1132</v>
      </c>
      <c r="K177" s="710"/>
      <c r="L177" s="727">
        <f t="shared" ref="L177:L184" si="17">IF(K177="виконано",1,0)</f>
        <v>0</v>
      </c>
      <c r="M177" s="727"/>
      <c r="N177" s="727"/>
    </row>
    <row r="178" spans="1:14" ht="60" x14ac:dyDescent="0.25">
      <c r="C178" s="712"/>
      <c r="D178" s="706"/>
      <c r="E178" s="746" t="s">
        <v>1130</v>
      </c>
      <c r="F178" s="746" t="s">
        <v>1121</v>
      </c>
      <c r="G178" s="728" t="s">
        <v>383</v>
      </c>
      <c r="H178" s="727" t="s">
        <v>1131</v>
      </c>
      <c r="I178" s="727" t="s">
        <v>1097</v>
      </c>
      <c r="J178" s="727" t="s">
        <v>383</v>
      </c>
      <c r="K178" s="710"/>
      <c r="L178" s="727">
        <f t="shared" si="17"/>
        <v>0</v>
      </c>
      <c r="M178" s="727"/>
      <c r="N178" s="727"/>
    </row>
    <row r="179" spans="1:14" ht="15" customHeight="1" x14ac:dyDescent="0.25">
      <c r="C179" s="712"/>
      <c r="D179" s="706"/>
      <c r="E179" s="727"/>
      <c r="F179" s="727"/>
      <c r="G179" s="728"/>
      <c r="H179" s="727"/>
      <c r="I179" s="727"/>
      <c r="J179" s="727"/>
      <c r="K179" s="710"/>
      <c r="L179" s="727">
        <f t="shared" si="17"/>
        <v>0</v>
      </c>
      <c r="M179" s="727"/>
      <c r="N179" s="727"/>
    </row>
    <row r="180" spans="1:14" ht="42.75" customHeight="1" x14ac:dyDescent="0.25">
      <c r="C180" s="712"/>
      <c r="D180" s="706"/>
      <c r="E180" s="727"/>
      <c r="F180" s="727"/>
      <c r="G180" s="728"/>
      <c r="H180" s="727"/>
      <c r="I180" s="727"/>
      <c r="J180" s="727"/>
      <c r="K180" s="710"/>
      <c r="L180" s="727">
        <f t="shared" si="17"/>
        <v>0</v>
      </c>
      <c r="M180" s="727"/>
      <c r="N180" s="727"/>
    </row>
    <row r="181" spans="1:14" ht="81" customHeight="1" x14ac:dyDescent="0.25">
      <c r="A181" s="486"/>
      <c r="C181" s="712"/>
      <c r="D181" s="706"/>
      <c r="E181" s="727"/>
      <c r="F181" s="727"/>
      <c r="G181" s="728"/>
      <c r="H181" s="727"/>
      <c r="I181" s="727"/>
      <c r="J181" s="727"/>
      <c r="K181" s="710"/>
      <c r="L181" s="727">
        <f t="shared" si="17"/>
        <v>0</v>
      </c>
      <c r="M181" s="727"/>
      <c r="N181" s="727"/>
    </row>
    <row r="182" spans="1:14" ht="74.25" customHeight="1" x14ac:dyDescent="0.25">
      <c r="A182" s="486"/>
      <c r="C182" s="712"/>
      <c r="D182" s="706"/>
      <c r="E182" s="727"/>
      <c r="F182" s="727"/>
      <c r="G182" s="728"/>
      <c r="H182" s="727"/>
      <c r="I182" s="727"/>
      <c r="J182" s="727"/>
      <c r="K182" s="710"/>
      <c r="L182" s="727">
        <f t="shared" si="17"/>
        <v>0</v>
      </c>
      <c r="M182" s="727"/>
      <c r="N182" s="727"/>
    </row>
    <row r="183" spans="1:14" ht="48" customHeight="1" x14ac:dyDescent="0.25">
      <c r="A183" s="486"/>
      <c r="C183" s="712"/>
      <c r="D183" s="706"/>
      <c r="E183" s="727"/>
      <c r="F183" s="727"/>
      <c r="G183" s="728"/>
      <c r="H183" s="727"/>
      <c r="I183" s="727"/>
      <c r="J183" s="727"/>
      <c r="K183" s="710"/>
      <c r="L183" s="727">
        <f t="shared" si="17"/>
        <v>0</v>
      </c>
      <c r="M183" s="727"/>
      <c r="N183" s="727"/>
    </row>
    <row r="184" spans="1:14" ht="48" customHeight="1" x14ac:dyDescent="0.25">
      <c r="A184" s="486"/>
      <c r="C184" s="713"/>
      <c r="D184" s="714"/>
      <c r="E184" s="727"/>
      <c r="F184" s="727"/>
      <c r="G184" s="728"/>
      <c r="H184" s="727"/>
      <c r="I184" s="727"/>
      <c r="J184" s="727"/>
      <c r="K184" s="710"/>
      <c r="L184" s="727">
        <f t="shared" si="17"/>
        <v>0</v>
      </c>
      <c r="M184" s="727"/>
      <c r="N184" s="727"/>
    </row>
    <row r="185" spans="1:14" ht="48" customHeight="1" x14ac:dyDescent="0.25">
      <c r="A185" s="486"/>
      <c r="E185" s="729"/>
      <c r="F185" s="719"/>
      <c r="G185" s="718"/>
      <c r="H185" s="719"/>
      <c r="I185" s="719"/>
      <c r="J185" s="719"/>
      <c r="K185" s="720"/>
      <c r="L185" s="719"/>
      <c r="M185" s="719"/>
      <c r="N185" s="719"/>
    </row>
    <row r="186" spans="1:14" ht="48" customHeight="1" x14ac:dyDescent="0.25">
      <c r="A186" s="486"/>
      <c r="C186" s="721" t="str">
        <f>'Участь громадськості'!B12</f>
        <v>4.4. Дотримання гендерного балансу в діяльності ОМС</v>
      </c>
      <c r="D186" s="722"/>
      <c r="E186" s="723"/>
      <c r="F186" s="723"/>
      <c r="G186" s="724"/>
      <c r="H186" s="723"/>
      <c r="I186" s="723"/>
      <c r="J186" s="723"/>
      <c r="K186" s="725"/>
      <c r="L186" s="723"/>
      <c r="M186" s="723"/>
      <c r="N186" s="723"/>
    </row>
    <row r="187" spans="1:14" ht="72" customHeight="1" x14ac:dyDescent="0.25">
      <c r="A187" s="486"/>
      <c r="C187" s="700">
        <f>'Участь громадськості'!E12</f>
        <v>2</v>
      </c>
      <c r="D187" s="742">
        <v>3</v>
      </c>
      <c r="E187" s="726" t="s">
        <v>1219</v>
      </c>
      <c r="F187" s="746" t="s">
        <v>1133</v>
      </c>
      <c r="G187" s="728" t="s">
        <v>383</v>
      </c>
      <c r="H187" s="746" t="s">
        <v>1136</v>
      </c>
      <c r="I187" s="727" t="s">
        <v>1134</v>
      </c>
      <c r="J187" s="746" t="s">
        <v>1137</v>
      </c>
      <c r="K187" s="710"/>
      <c r="L187" s="727">
        <f t="shared" ref="L187:L194" si="18">IF(K187="виконано",1,0)</f>
        <v>0</v>
      </c>
      <c r="M187" s="727"/>
      <c r="N187" s="727"/>
    </row>
    <row r="188" spans="1:14" ht="30" x14ac:dyDescent="0.25">
      <c r="C188" s="712"/>
      <c r="D188" s="706"/>
      <c r="E188" s="746" t="s">
        <v>1220</v>
      </c>
      <c r="F188" s="746" t="s">
        <v>1133</v>
      </c>
      <c r="G188" s="728" t="s">
        <v>383</v>
      </c>
      <c r="H188" s="746" t="s">
        <v>1221</v>
      </c>
      <c r="I188" s="727" t="s">
        <v>1222</v>
      </c>
      <c r="J188" s="746" t="s">
        <v>1137</v>
      </c>
      <c r="K188" s="710"/>
      <c r="L188" s="727">
        <f t="shared" si="18"/>
        <v>0</v>
      </c>
      <c r="M188" s="727"/>
      <c r="N188" s="727"/>
    </row>
    <row r="189" spans="1:14" ht="27.75" customHeight="1" x14ac:dyDescent="0.25">
      <c r="C189" s="712"/>
      <c r="D189" s="706"/>
      <c r="E189" s="727"/>
      <c r="F189" s="727"/>
      <c r="G189" s="728"/>
      <c r="H189" s="727"/>
      <c r="I189" s="727"/>
      <c r="J189" s="727"/>
      <c r="K189" s="710"/>
      <c r="L189" s="727">
        <f t="shared" si="18"/>
        <v>0</v>
      </c>
      <c r="M189" s="727"/>
      <c r="N189" s="727"/>
    </row>
    <row r="190" spans="1:14" ht="37.5" customHeight="1" x14ac:dyDescent="0.25">
      <c r="C190" s="712"/>
      <c r="D190" s="706"/>
      <c r="E190" s="727"/>
      <c r="F190" s="727"/>
      <c r="G190" s="728"/>
      <c r="H190" s="727"/>
      <c r="I190" s="727"/>
      <c r="J190" s="727"/>
      <c r="K190" s="710"/>
      <c r="L190" s="727">
        <f t="shared" si="18"/>
        <v>0</v>
      </c>
      <c r="M190" s="727"/>
      <c r="N190" s="727"/>
    </row>
    <row r="191" spans="1:14" ht="58.5" customHeight="1" x14ac:dyDescent="0.25">
      <c r="A191" s="486"/>
      <c r="C191" s="712"/>
      <c r="D191" s="706"/>
      <c r="E191" s="727"/>
      <c r="F191" s="727"/>
      <c r="G191" s="728"/>
      <c r="H191" s="727"/>
      <c r="I191" s="727"/>
      <c r="J191" s="727"/>
      <c r="K191" s="710"/>
      <c r="L191" s="727">
        <f t="shared" si="18"/>
        <v>0</v>
      </c>
      <c r="M191" s="727"/>
      <c r="N191" s="727"/>
    </row>
    <row r="192" spans="1:14" ht="48" customHeight="1" x14ac:dyDescent="0.25">
      <c r="A192" s="486"/>
      <c r="C192" s="712"/>
      <c r="D192" s="706"/>
      <c r="E192" s="727"/>
      <c r="F192" s="727"/>
      <c r="G192" s="728"/>
      <c r="H192" s="727"/>
      <c r="I192" s="727"/>
      <c r="J192" s="727"/>
      <c r="K192" s="710"/>
      <c r="L192" s="727">
        <f t="shared" si="18"/>
        <v>0</v>
      </c>
      <c r="M192" s="727"/>
      <c r="N192" s="727"/>
    </row>
    <row r="193" spans="1:14" ht="48" customHeight="1" x14ac:dyDescent="0.25">
      <c r="A193" s="486"/>
      <c r="C193" s="712"/>
      <c r="D193" s="706"/>
      <c r="E193" s="727"/>
      <c r="F193" s="727"/>
      <c r="G193" s="728"/>
      <c r="H193" s="727"/>
      <c r="I193" s="727"/>
      <c r="J193" s="727"/>
      <c r="K193" s="710"/>
      <c r="L193" s="727">
        <f t="shared" si="18"/>
        <v>0</v>
      </c>
      <c r="M193" s="727"/>
      <c r="N193" s="727"/>
    </row>
    <row r="194" spans="1:14" ht="48" customHeight="1" x14ac:dyDescent="0.25">
      <c r="A194" s="486"/>
      <c r="C194" s="713"/>
      <c r="D194" s="714"/>
      <c r="E194" s="727"/>
      <c r="F194" s="727"/>
      <c r="G194" s="728"/>
      <c r="H194" s="727"/>
      <c r="I194" s="727"/>
      <c r="J194" s="727"/>
      <c r="K194" s="710"/>
      <c r="L194" s="727">
        <f t="shared" si="18"/>
        <v>0</v>
      </c>
      <c r="M194" s="727"/>
      <c r="N194" s="727"/>
    </row>
    <row r="195" spans="1:14" ht="48" customHeight="1" x14ac:dyDescent="0.25">
      <c r="A195" s="486"/>
      <c r="E195" s="730"/>
      <c r="F195" s="719"/>
      <c r="G195" s="718"/>
      <c r="H195" s="719"/>
      <c r="I195" s="719"/>
      <c r="J195" s="719"/>
      <c r="K195" s="720"/>
      <c r="L195" s="719"/>
      <c r="M195" s="719"/>
      <c r="N195" s="719"/>
    </row>
    <row r="196" spans="1:14" ht="48" customHeight="1" x14ac:dyDescent="0.25">
      <c r="A196" s="486"/>
      <c r="C196" s="721" t="str">
        <f>'Участь громадськості'!B13</f>
        <v>4.5. Залучення місцевої молоді до управління громадою</v>
      </c>
      <c r="D196" s="722"/>
      <c r="E196" s="723"/>
      <c r="F196" s="723"/>
      <c r="G196" s="724"/>
      <c r="H196" s="723"/>
      <c r="I196" s="723"/>
      <c r="J196" s="723"/>
      <c r="K196" s="725"/>
      <c r="L196" s="723"/>
      <c r="M196" s="723"/>
      <c r="N196" s="723"/>
    </row>
    <row r="197" spans="1:14" ht="48" customHeight="1" x14ac:dyDescent="0.25">
      <c r="A197" s="486"/>
      <c r="C197" s="700">
        <f>'Участь громадськості'!E13</f>
        <v>0</v>
      </c>
      <c r="D197" s="742">
        <v>2</v>
      </c>
      <c r="E197" s="746" t="s">
        <v>1234</v>
      </c>
      <c r="F197" s="746" t="s">
        <v>1133</v>
      </c>
      <c r="G197" s="728"/>
      <c r="H197" s="746" t="s">
        <v>1135</v>
      </c>
      <c r="I197" s="746" t="s">
        <v>1075</v>
      </c>
      <c r="J197" s="746" t="s">
        <v>1235</v>
      </c>
      <c r="K197" s="710"/>
      <c r="L197" s="727">
        <f t="shared" ref="L197:L204" si="19">IF(K197="виконано",1,0)</f>
        <v>0</v>
      </c>
      <c r="M197" s="727"/>
      <c r="N197" s="727"/>
    </row>
    <row r="198" spans="1:14" ht="30" x14ac:dyDescent="0.25">
      <c r="C198" s="712"/>
      <c r="D198" s="706"/>
      <c r="E198" s="726" t="s">
        <v>1223</v>
      </c>
      <c r="F198" s="746" t="s">
        <v>1133</v>
      </c>
      <c r="G198" s="728"/>
      <c r="H198" s="746" t="s">
        <v>1233</v>
      </c>
      <c r="I198" s="746" t="s">
        <v>1206</v>
      </c>
      <c r="J198" s="727" t="s">
        <v>383</v>
      </c>
      <c r="K198" s="710"/>
      <c r="L198" s="727">
        <f t="shared" si="19"/>
        <v>0</v>
      </c>
      <c r="M198" s="727"/>
      <c r="N198" s="727"/>
    </row>
    <row r="199" spans="1:14" ht="51.75" customHeight="1" x14ac:dyDescent="0.25">
      <c r="C199" s="712"/>
      <c r="D199" s="706"/>
      <c r="E199" s="746" t="s">
        <v>1224</v>
      </c>
      <c r="F199" s="746" t="s">
        <v>1133</v>
      </c>
      <c r="G199" s="728" t="s">
        <v>382</v>
      </c>
      <c r="H199" s="746" t="s">
        <v>1229</v>
      </c>
      <c r="I199" s="746" t="s">
        <v>1207</v>
      </c>
      <c r="J199" s="727" t="s">
        <v>383</v>
      </c>
      <c r="K199" s="710"/>
      <c r="L199" s="727">
        <f t="shared" si="19"/>
        <v>0</v>
      </c>
      <c r="M199" s="727"/>
      <c r="N199" s="727"/>
    </row>
    <row r="200" spans="1:14" ht="43.5" customHeight="1" x14ac:dyDescent="0.25">
      <c r="C200" s="712"/>
      <c r="D200" s="706"/>
      <c r="E200" s="727" t="s">
        <v>1225</v>
      </c>
      <c r="F200" s="746" t="s">
        <v>1133</v>
      </c>
      <c r="G200" s="728" t="s">
        <v>382</v>
      </c>
      <c r="H200" s="746" t="s">
        <v>1226</v>
      </c>
      <c r="I200" s="746" t="s">
        <v>1208</v>
      </c>
      <c r="J200" s="727" t="s">
        <v>383</v>
      </c>
      <c r="K200" s="710"/>
      <c r="L200" s="727">
        <f t="shared" si="19"/>
        <v>0</v>
      </c>
      <c r="M200" s="727"/>
      <c r="N200" s="727"/>
    </row>
    <row r="201" spans="1:14" ht="48" customHeight="1" x14ac:dyDescent="0.25">
      <c r="A201" s="486"/>
      <c r="C201" s="712"/>
      <c r="D201" s="706"/>
      <c r="E201" s="709"/>
      <c r="F201" s="727"/>
      <c r="G201" s="728"/>
      <c r="H201" s="709"/>
      <c r="I201" s="727"/>
      <c r="J201" s="727"/>
      <c r="K201" s="710"/>
      <c r="L201" s="727">
        <f t="shared" si="19"/>
        <v>0</v>
      </c>
      <c r="M201" s="727"/>
      <c r="N201" s="727"/>
    </row>
    <row r="202" spans="1:14" ht="48" customHeight="1" x14ac:dyDescent="0.25">
      <c r="A202" s="486"/>
      <c r="C202" s="712"/>
      <c r="D202" s="706"/>
      <c r="E202" s="727"/>
      <c r="F202" s="727"/>
      <c r="G202" s="728"/>
      <c r="H202" s="727"/>
      <c r="I202" s="727"/>
      <c r="J202" s="727"/>
      <c r="K202" s="710"/>
      <c r="L202" s="727">
        <f t="shared" si="19"/>
        <v>0</v>
      </c>
      <c r="M202" s="727"/>
      <c r="N202" s="727"/>
    </row>
    <row r="203" spans="1:14" ht="48" customHeight="1" x14ac:dyDescent="0.25">
      <c r="A203" s="486"/>
      <c r="C203" s="712"/>
      <c r="D203" s="706"/>
      <c r="E203" s="727"/>
      <c r="F203" s="727"/>
      <c r="G203" s="728"/>
      <c r="H203" s="727"/>
      <c r="I203" s="727"/>
      <c r="J203" s="727"/>
      <c r="K203" s="710"/>
      <c r="L203" s="727">
        <f t="shared" si="19"/>
        <v>0</v>
      </c>
      <c r="M203" s="727"/>
      <c r="N203" s="727"/>
    </row>
    <row r="204" spans="1:14" ht="48" customHeight="1" x14ac:dyDescent="0.25">
      <c r="A204" s="486"/>
      <c r="C204" s="712"/>
      <c r="D204" s="706"/>
      <c r="E204" s="737"/>
      <c r="F204" s="737"/>
      <c r="G204" s="738"/>
      <c r="H204" s="737"/>
      <c r="I204" s="737"/>
      <c r="J204" s="737"/>
      <c r="K204" s="739"/>
      <c r="L204" s="737">
        <f t="shared" si="19"/>
        <v>0</v>
      </c>
      <c r="M204" s="737"/>
      <c r="N204" s="737"/>
    </row>
    <row r="205" spans="1:14" ht="48" customHeight="1" x14ac:dyDescent="0.25">
      <c r="A205" s="486"/>
    </row>
    <row r="206" spans="1:14" ht="48" customHeight="1" x14ac:dyDescent="0.25">
      <c r="A206" s="486"/>
    </row>
    <row r="207" spans="1:14" ht="48" customHeight="1" x14ac:dyDescent="0.25">
      <c r="A207" s="486"/>
    </row>
    <row r="208" spans="1:14" ht="42" customHeight="1" x14ac:dyDescent="0.25"/>
  </sheetData>
  <mergeCells count="2">
    <mergeCell ref="E5:J5"/>
    <mergeCell ref="E6:J6"/>
  </mergeCells>
  <dataValidations count="1">
    <dataValidation type="list" allowBlank="1" showInputMessage="1" showErrorMessage="1" sqref="K197:K204 K138:K142 K145:K152 K157:K164 K167:K174 K177:K184 K187:K194 K129:K135">
      <formula1>Status_RM</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259D4173-AB99-4C4F-A172-5BB14282D357}">
            <xm:f>NOT(ISERROR(SEARCH(Статуси!$A$26,K14)))</xm:f>
            <xm:f>Статуси!$A$26</xm:f>
            <x14:dxf>
              <fill>
                <patternFill>
                  <fgColor rgb="FFFF0000"/>
                  <bgColor rgb="FFFF0000"/>
                </patternFill>
              </fill>
            </x14:dxf>
          </x14:cfRule>
          <x14:cfRule type="containsText" priority="2" operator="containsText" id="{C3571C31-9534-4A2E-B550-E0B9C0390594}">
            <xm:f>NOT(ISERROR(SEARCH(Статуси!$A$25,K14)))</xm:f>
            <xm:f>Статуси!$A$25</xm:f>
            <x14:dxf>
              <fill>
                <patternFill>
                  <fgColor theme="4" tint="0.39994506668294322"/>
                  <bgColor theme="4" tint="0.39994506668294322"/>
                </patternFill>
              </fill>
            </x14:dxf>
          </x14:cfRule>
          <x14:cfRule type="containsText" priority="3" operator="containsText" id="{3ACD61D3-1155-4AD5-BA83-A21F7D95C859}">
            <xm:f>NOT(ISERROR(SEARCH(Статуси!$A$24,K14)))</xm:f>
            <xm:f>Статуси!$A$24</xm:f>
            <x14:dxf>
              <fill>
                <patternFill>
                  <fgColor theme="7" tint="0.39994506668294322"/>
                  <bgColor theme="7" tint="0.39994506668294322"/>
                </patternFill>
              </fill>
            </x14:dxf>
          </x14:cfRule>
          <x14:cfRule type="containsText" priority="4" operator="containsText" id="{EEFBF301-71C5-4CD7-97FB-C5BF5EAD3283}">
            <xm:f>NOT(ISERROR(SEARCH(Статуси!$A$23,K14)))</xm:f>
            <xm:f>Статуси!$A$23</xm:f>
            <x14:dxf>
              <fill>
                <patternFill>
                  <fgColor rgb="FF00B050"/>
                  <bgColor rgb="FF00B050"/>
                </patternFill>
              </fill>
            </x14:dxf>
          </x14:cfRule>
          <xm:sqref>K14:K213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Статуси!$A$23:$A$26</xm:f>
          </x14:formula1>
          <xm:sqref>K119:K126 K24:K28 K40:K47 K50:K57 K62:K69 K72:K79 K82:K89 K97:K104 K109:K116 K14:K21 K31:K37 K92:K94</xm:sqref>
        </x14:dataValidation>
        <x14:dataValidation type="list" allowBlank="1" showInputMessage="1" showErrorMessage="1">
          <x14:formula1>
            <xm:f>Статуси!$A$19:$A$20</xm:f>
          </x14:formula1>
          <xm:sqref>C30:N30 G197:G204 G24:G28 G40:G47 G50:G57 G62:G69 G72:G79 G82:G89 G97:G104 G110:G116 G119:G126 G129:G135 G138:G142 G145:G152 G158:G164 G177:G184 G167:G174 G14:G21 G32:G37 G92:G94 G187:G194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3610"/>
  <sheetViews>
    <sheetView showGridLines="0" topLeftCell="A135" zoomScale="70" zoomScaleNormal="70" zoomScaleSheetLayoutView="50" workbookViewId="0">
      <selection activeCell="B137" sqref="B137:B141"/>
    </sheetView>
  </sheetViews>
  <sheetFormatPr defaultColWidth="9.140625" defaultRowHeight="15" x14ac:dyDescent="0.2"/>
  <cols>
    <col min="1" max="1" width="1.7109375" style="33" customWidth="1"/>
    <col min="2" max="2" width="76.7109375" style="27" customWidth="1"/>
    <col min="3" max="3" width="1.85546875" style="29" hidden="1" customWidth="1"/>
    <col min="4" max="5" width="3.85546875" style="29" customWidth="1"/>
    <col min="6" max="6" width="63.140625" style="175" customWidth="1"/>
    <col min="7" max="7" width="17.7109375" style="507" customWidth="1"/>
    <col min="8" max="9" width="19.140625" style="507" customWidth="1"/>
    <col min="10" max="10" width="38.5703125" style="507" customWidth="1"/>
    <col min="11" max="11" width="14.42578125" style="218" hidden="1" customWidth="1"/>
    <col min="12" max="12" width="7.5703125" style="199" hidden="1" customWidth="1"/>
    <col min="13" max="13" width="10.28515625" style="186" hidden="1" customWidth="1"/>
    <col min="14" max="14" width="8.85546875" style="223" hidden="1" customWidth="1"/>
    <col min="15" max="15" width="14.28515625" style="205" customWidth="1"/>
    <col min="16" max="16" width="10.85546875" style="227" hidden="1" customWidth="1"/>
    <col min="17" max="17" width="3.85546875" style="244" hidden="1" customWidth="1"/>
    <col min="18" max="18" width="5.140625" style="244" hidden="1" customWidth="1"/>
    <col min="19" max="19" width="11.28515625" style="205" customWidth="1"/>
    <col min="20" max="20" width="12" style="53" hidden="1" customWidth="1"/>
    <col min="21" max="22" width="11" style="238" hidden="1" customWidth="1"/>
    <col min="23" max="23" width="11.42578125" style="3" customWidth="1"/>
    <col min="24" max="24" width="47.85546875" style="3" customWidth="1"/>
    <col min="25" max="25" width="2.7109375" style="2" customWidth="1"/>
    <col min="26" max="82" width="9.140625" style="33"/>
    <col min="83" max="16384" width="9.140625" style="1"/>
  </cols>
  <sheetData>
    <row r="1" spans="1:83" s="33" customFormat="1" x14ac:dyDescent="0.2">
      <c r="B1" s="34"/>
      <c r="C1" s="35"/>
      <c r="D1" s="35"/>
      <c r="E1" s="35"/>
      <c r="F1" s="174"/>
      <c r="G1" s="505"/>
      <c r="H1" s="505"/>
      <c r="I1" s="505"/>
      <c r="J1" s="506"/>
      <c r="K1" s="211"/>
      <c r="L1" s="209"/>
      <c r="M1" s="210"/>
      <c r="N1" s="219"/>
      <c r="O1" s="245"/>
      <c r="P1" s="224"/>
      <c r="Q1" s="240"/>
      <c r="R1" s="241"/>
      <c r="S1" s="200"/>
      <c r="T1" s="51"/>
      <c r="U1" s="233"/>
      <c r="V1" s="233"/>
      <c r="X1" s="36"/>
      <c r="Y1" s="2"/>
    </row>
    <row r="2" spans="1:83" x14ac:dyDescent="0.2">
      <c r="J2" s="65"/>
      <c r="K2" s="212"/>
      <c r="L2" s="193"/>
      <c r="M2" s="143"/>
      <c r="N2" s="64"/>
      <c r="O2" s="193"/>
      <c r="P2" s="189"/>
      <c r="Q2" s="64"/>
      <c r="R2" s="234"/>
      <c r="S2" s="201"/>
      <c r="T2" s="26"/>
      <c r="U2" s="234"/>
      <c r="V2" s="234"/>
      <c r="W2" s="1"/>
    </row>
    <row r="3" spans="1:83" x14ac:dyDescent="0.2">
      <c r="J3" s="65"/>
      <c r="K3" s="212"/>
      <c r="L3" s="193"/>
      <c r="M3" s="143"/>
      <c r="N3" s="64"/>
      <c r="O3" s="193"/>
      <c r="P3" s="189"/>
      <c r="Q3" s="64"/>
      <c r="R3" s="234"/>
      <c r="S3" s="201"/>
      <c r="T3" s="26"/>
      <c r="U3" s="234"/>
      <c r="V3" s="234"/>
      <c r="W3" s="1"/>
    </row>
    <row r="4" spans="1:83" x14ac:dyDescent="0.2">
      <c r="J4" s="65"/>
      <c r="K4" s="212"/>
      <c r="L4" s="193"/>
      <c r="M4" s="143"/>
      <c r="N4" s="64"/>
      <c r="O4" s="193"/>
      <c r="P4" s="189"/>
      <c r="Q4" s="64"/>
      <c r="R4" s="234"/>
      <c r="S4" s="201"/>
      <c r="T4" s="26"/>
      <c r="U4" s="234"/>
      <c r="V4" s="234"/>
      <c r="W4" s="1"/>
    </row>
    <row r="5" spans="1:83" x14ac:dyDescent="0.2">
      <c r="J5" s="72"/>
      <c r="K5" s="213"/>
      <c r="L5" s="194"/>
      <c r="M5" s="188"/>
      <c r="N5" s="220"/>
      <c r="O5" s="194"/>
      <c r="P5" s="190"/>
      <c r="Q5" s="220"/>
      <c r="R5" s="235"/>
      <c r="S5" s="202"/>
      <c r="T5" s="120"/>
      <c r="U5" s="235"/>
      <c r="V5" s="235"/>
      <c r="W5" s="2"/>
      <c r="X5" s="121"/>
      <c r="CE5" s="33"/>
    </row>
    <row r="6" spans="1:83" ht="23.25" x14ac:dyDescent="0.3">
      <c r="B6" s="172" t="s">
        <v>10</v>
      </c>
      <c r="C6" s="172"/>
      <c r="D6" s="172"/>
      <c r="E6" s="172"/>
      <c r="F6" s="176"/>
      <c r="G6" s="221"/>
      <c r="H6" s="221"/>
      <c r="I6" s="221"/>
      <c r="J6" s="221"/>
      <c r="K6" s="214"/>
      <c r="L6" s="195"/>
      <c r="M6" s="122"/>
      <c r="N6" s="221"/>
      <c r="O6" s="203"/>
      <c r="P6" s="225"/>
      <c r="Q6" s="242"/>
      <c r="R6" s="242"/>
      <c r="S6" s="203"/>
      <c r="T6" s="123"/>
      <c r="U6" s="236"/>
      <c r="V6" s="236"/>
      <c r="W6" s="124"/>
      <c r="X6" s="124"/>
      <c r="CE6" s="33"/>
    </row>
    <row r="7" spans="1:83" s="2" customFormat="1" ht="20.25" x14ac:dyDescent="0.3">
      <c r="A7" s="33"/>
      <c r="B7" s="116"/>
      <c r="C7" s="116"/>
      <c r="D7" s="116"/>
      <c r="E7" s="116"/>
      <c r="F7" s="177"/>
      <c r="G7" s="222"/>
      <c r="H7" s="222"/>
      <c r="I7" s="222"/>
      <c r="J7" s="222"/>
      <c r="K7" s="215"/>
      <c r="L7" s="196"/>
      <c r="M7" s="117"/>
      <c r="N7" s="222"/>
      <c r="O7" s="204"/>
      <c r="P7" s="226"/>
      <c r="Q7" s="243"/>
      <c r="R7" s="243"/>
      <c r="S7" s="204"/>
      <c r="T7" s="118"/>
      <c r="U7" s="237"/>
      <c r="V7" s="237"/>
      <c r="W7" s="119"/>
      <c r="X7" s="119"/>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row>
    <row r="8" spans="1:83" s="2" customFormat="1" ht="20.25" x14ac:dyDescent="0.3">
      <c r="A8" s="33"/>
      <c r="B8" s="116"/>
      <c r="C8" s="180" t="s">
        <v>107</v>
      </c>
      <c r="D8" s="180" t="s">
        <v>20</v>
      </c>
      <c r="E8" s="180" t="s">
        <v>21</v>
      </c>
      <c r="F8" s="305"/>
      <c r="G8" s="222"/>
      <c r="H8" s="222"/>
      <c r="I8" s="222"/>
      <c r="J8" s="222"/>
      <c r="K8" s="215"/>
      <c r="L8" s="196"/>
      <c r="M8" s="117"/>
      <c r="N8" s="222"/>
      <c r="O8" s="204"/>
      <c r="P8" s="226"/>
      <c r="Q8" s="243"/>
      <c r="R8" s="243"/>
      <c r="S8" s="204"/>
      <c r="T8" s="118"/>
      <c r="U8" s="237"/>
      <c r="V8" s="237"/>
      <c r="W8" s="119"/>
      <c r="X8" s="119"/>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1:83" ht="15.75" x14ac:dyDescent="0.25">
      <c r="B9" s="173" t="s">
        <v>11</v>
      </c>
      <c r="C9" s="182">
        <f>MAX(N18:N40)</f>
        <v>0</v>
      </c>
      <c r="D9" s="182">
        <f>MAX(R18:R40)</f>
        <v>0</v>
      </c>
      <c r="E9" s="181">
        <f>MAX(V18:V40)</f>
        <v>0</v>
      </c>
      <c r="F9" s="178"/>
      <c r="G9" s="508"/>
      <c r="H9" s="508"/>
      <c r="I9" s="508"/>
      <c r="J9" s="65"/>
      <c r="K9" s="212"/>
      <c r="L9" s="193"/>
      <c r="M9" s="143"/>
      <c r="N9" s="64"/>
      <c r="O9" s="193"/>
      <c r="P9" s="26"/>
      <c r="Q9" s="234"/>
      <c r="R9" s="234"/>
      <c r="S9" s="201"/>
      <c r="T9" s="26"/>
      <c r="U9" s="234"/>
      <c r="V9" s="234"/>
      <c r="W9" s="1"/>
      <c r="CE9" s="33"/>
    </row>
    <row r="10" spans="1:83" ht="18" customHeight="1" x14ac:dyDescent="0.25">
      <c r="B10" s="173" t="s">
        <v>728</v>
      </c>
      <c r="C10" s="182">
        <f>MAX(N43:N54)</f>
        <v>0</v>
      </c>
      <c r="D10" s="182">
        <f>MAX(R43:R54)</f>
        <v>4</v>
      </c>
      <c r="E10" s="181">
        <f>MAX(V43:V54)</f>
        <v>4</v>
      </c>
      <c r="F10" s="179"/>
      <c r="G10" s="508"/>
      <c r="H10" s="508"/>
      <c r="I10" s="508"/>
      <c r="J10" s="65"/>
      <c r="K10" s="212"/>
      <c r="L10" s="193"/>
      <c r="M10" s="143"/>
      <c r="N10" s="64"/>
      <c r="O10" s="193"/>
      <c r="P10" s="26"/>
      <c r="Q10" s="234"/>
      <c r="R10" s="234"/>
      <c r="S10" s="201"/>
      <c r="T10" s="26"/>
      <c r="U10" s="234"/>
      <c r="V10" s="234"/>
      <c r="W10" s="1"/>
      <c r="CE10" s="33"/>
    </row>
    <row r="11" spans="1:83" ht="15.75" customHeight="1" x14ac:dyDescent="0.25">
      <c r="B11" s="173" t="s">
        <v>12</v>
      </c>
      <c r="C11" s="182">
        <f>MAX(N57:N88)</f>
        <v>0</v>
      </c>
      <c r="D11" s="182">
        <f>MAX(R57:R88)</f>
        <v>0</v>
      </c>
      <c r="E11" s="181">
        <f>MAX(V57:V88)</f>
        <v>0</v>
      </c>
      <c r="F11" s="179"/>
      <c r="G11" s="508"/>
      <c r="H11" s="508"/>
      <c r="I11" s="508"/>
      <c r="J11" s="65"/>
      <c r="K11" s="212"/>
      <c r="L11" s="193"/>
      <c r="M11" s="143"/>
      <c r="N11" s="64"/>
      <c r="O11" s="246"/>
      <c r="T11" s="26"/>
      <c r="U11" s="234"/>
      <c r="V11" s="234"/>
      <c r="W11" s="1"/>
      <c r="X11" s="2"/>
      <c r="CE11" s="33"/>
    </row>
    <row r="12" spans="1:83" ht="14.25" customHeight="1" x14ac:dyDescent="0.25">
      <c r="B12" s="173" t="s">
        <v>13</v>
      </c>
      <c r="C12" s="182">
        <f>MAX(N91:N125)</f>
        <v>0</v>
      </c>
      <c r="D12" s="182">
        <f>MAX(R91:R125)</f>
        <v>0</v>
      </c>
      <c r="E12" s="181">
        <f>MAX(V91:V125)</f>
        <v>0</v>
      </c>
      <c r="F12" s="179"/>
      <c r="G12" s="508"/>
      <c r="H12" s="508"/>
      <c r="I12" s="508"/>
      <c r="J12" s="508"/>
      <c r="K12" s="212"/>
      <c r="L12" s="193"/>
      <c r="M12" s="143"/>
      <c r="N12" s="64"/>
      <c r="O12" s="246"/>
      <c r="T12" s="26"/>
      <c r="U12" s="234"/>
      <c r="V12" s="234"/>
      <c r="W12" s="1"/>
      <c r="X12" s="1"/>
      <c r="CE12" s="33"/>
    </row>
    <row r="13" spans="1:83" ht="17.25" customHeight="1" x14ac:dyDescent="0.25">
      <c r="B13" s="173" t="s">
        <v>14</v>
      </c>
      <c r="C13" s="182">
        <f>MAX(N128:N162)</f>
        <v>0</v>
      </c>
      <c r="D13" s="182">
        <f>MAX(R128:R162)</f>
        <v>2</v>
      </c>
      <c r="E13" s="181">
        <f>MAX(V128:V162)</f>
        <v>2</v>
      </c>
      <c r="F13" s="179"/>
      <c r="J13" s="72"/>
      <c r="K13" s="213"/>
      <c r="L13" s="194"/>
      <c r="M13" s="188"/>
      <c r="N13" s="220"/>
      <c r="O13" s="246"/>
      <c r="S13" s="304"/>
      <c r="T13" s="26"/>
      <c r="U13" s="234"/>
      <c r="V13" s="234"/>
    </row>
    <row r="14" spans="1:83" ht="9.75" customHeight="1" x14ac:dyDescent="0.2">
      <c r="J14" s="72"/>
      <c r="K14" s="213"/>
      <c r="L14" s="194"/>
      <c r="M14" s="188"/>
      <c r="N14" s="220"/>
      <c r="O14" s="246"/>
      <c r="T14" s="26"/>
      <c r="U14" s="234"/>
      <c r="V14" s="234"/>
    </row>
    <row r="15" spans="1:83" s="38" customFormat="1" x14ac:dyDescent="0.25">
      <c r="A15" s="37"/>
      <c r="B15" s="842" t="s">
        <v>15</v>
      </c>
      <c r="C15" s="794" t="s">
        <v>16</v>
      </c>
      <c r="D15" s="795"/>
      <c r="E15" s="796"/>
      <c r="F15" s="838" t="s">
        <v>17</v>
      </c>
      <c r="G15" s="835" t="s">
        <v>18</v>
      </c>
      <c r="H15" s="836"/>
      <c r="I15" s="836"/>
      <c r="J15" s="843" t="s">
        <v>510</v>
      </c>
      <c r="K15" s="785" t="s">
        <v>107</v>
      </c>
      <c r="L15" s="780" t="s">
        <v>119</v>
      </c>
      <c r="M15" s="784" t="s">
        <v>112</v>
      </c>
      <c r="N15" s="784" t="s">
        <v>113</v>
      </c>
      <c r="O15" s="829" t="s">
        <v>20</v>
      </c>
      <c r="P15" s="784" t="s">
        <v>124</v>
      </c>
      <c r="Q15" s="780" t="s">
        <v>110</v>
      </c>
      <c r="R15" s="784" t="s">
        <v>111</v>
      </c>
      <c r="S15" s="829" t="s">
        <v>21</v>
      </c>
      <c r="T15" s="837" t="s">
        <v>118</v>
      </c>
      <c r="U15" s="780" t="s">
        <v>109</v>
      </c>
      <c r="V15" s="782" t="s">
        <v>108</v>
      </c>
      <c r="W15" s="829" t="s">
        <v>22</v>
      </c>
      <c r="X15" s="834" t="s">
        <v>23</v>
      </c>
      <c r="Y15" s="61"/>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row>
    <row r="16" spans="1:83" s="38" customFormat="1" ht="30" x14ac:dyDescent="0.25">
      <c r="A16" s="37"/>
      <c r="B16" s="842"/>
      <c r="C16" s="797"/>
      <c r="D16" s="798"/>
      <c r="E16" s="799"/>
      <c r="F16" s="798"/>
      <c r="G16" s="509" t="s">
        <v>511</v>
      </c>
      <c r="H16" s="509" t="s">
        <v>25</v>
      </c>
      <c r="I16" s="510" t="s">
        <v>26</v>
      </c>
      <c r="J16" s="843"/>
      <c r="K16" s="785"/>
      <c r="L16" s="781"/>
      <c r="M16" s="784"/>
      <c r="N16" s="784"/>
      <c r="O16" s="829"/>
      <c r="P16" s="784"/>
      <c r="Q16" s="781"/>
      <c r="R16" s="784"/>
      <c r="S16" s="829"/>
      <c r="T16" s="783"/>
      <c r="U16" s="781"/>
      <c r="V16" s="783"/>
      <c r="W16" s="829"/>
      <c r="X16" s="834"/>
      <c r="Y16" s="61"/>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row>
    <row r="17" spans="2:25" ht="18" x14ac:dyDescent="0.2">
      <c r="B17" s="809" t="s">
        <v>27</v>
      </c>
      <c r="C17" s="801"/>
      <c r="D17" s="801"/>
      <c r="E17" s="801"/>
      <c r="F17" s="810"/>
      <c r="G17" s="810"/>
      <c r="H17" s="810"/>
      <c r="I17" s="810"/>
      <c r="J17" s="810"/>
      <c r="K17" s="810"/>
      <c r="L17" s="810"/>
      <c r="M17" s="810"/>
      <c r="N17" s="810"/>
      <c r="O17" s="810"/>
      <c r="P17" s="810"/>
      <c r="Q17" s="810"/>
      <c r="R17" s="810"/>
      <c r="S17" s="810"/>
      <c r="T17" s="810"/>
      <c r="U17" s="810"/>
      <c r="V17" s="810"/>
      <c r="W17" s="810"/>
      <c r="X17" s="142"/>
    </row>
    <row r="18" spans="2:25" ht="66" customHeight="1" x14ac:dyDescent="0.2">
      <c r="B18" s="294" t="s">
        <v>500</v>
      </c>
      <c r="C18" s="791">
        <v>0</v>
      </c>
      <c r="D18" s="792"/>
      <c r="E18" s="793"/>
      <c r="F18" s="5" t="s">
        <v>512</v>
      </c>
      <c r="G18" s="363" t="s">
        <v>863</v>
      </c>
      <c r="H18" s="363" t="s">
        <v>864</v>
      </c>
      <c r="I18" s="354"/>
      <c r="J18" s="542" t="s">
        <v>865</v>
      </c>
      <c r="K18" s="516"/>
      <c r="L18" s="517"/>
      <c r="M18" s="517"/>
      <c r="N18" s="518"/>
      <c r="O18" s="232" t="s">
        <v>28</v>
      </c>
      <c r="P18" s="9">
        <f>IF(OR(O18="прийнято", O18="доопрацьовано після верифікації"),1,0)</f>
        <v>1</v>
      </c>
      <c r="Q18" s="9">
        <f>P18</f>
        <v>1</v>
      </c>
      <c r="R18" s="9">
        <f xml:space="preserve"> IF(Q18=1,0,0)</f>
        <v>0</v>
      </c>
      <c r="S18" s="466" t="s">
        <v>28</v>
      </c>
      <c r="T18" s="432">
        <f>IF($S18="прийнято",1,0)</f>
        <v>1</v>
      </c>
      <c r="U18" s="432">
        <f>T18</f>
        <v>1</v>
      </c>
      <c r="V18" s="432">
        <f xml:space="preserve"> IF(U18=1,0,0)</f>
        <v>0</v>
      </c>
      <c r="W18" s="50"/>
      <c r="X18" s="806" t="s">
        <v>867</v>
      </c>
      <c r="Y18" s="1"/>
    </row>
    <row r="19" spans="2:25" ht="60.75" customHeight="1" x14ac:dyDescent="0.2">
      <c r="B19" s="802" t="s">
        <v>501</v>
      </c>
      <c r="C19" s="774">
        <v>1</v>
      </c>
      <c r="D19" s="775"/>
      <c r="E19" s="776"/>
      <c r="F19" s="7" t="s">
        <v>508</v>
      </c>
      <c r="G19" s="595" t="s">
        <v>899</v>
      </c>
      <c r="H19" s="595"/>
      <c r="I19" s="360"/>
      <c r="J19" s="537" t="s">
        <v>900</v>
      </c>
      <c r="K19" s="216"/>
      <c r="L19" s="298"/>
      <c r="M19" s="825"/>
      <c r="N19" s="825"/>
      <c r="O19" s="232" t="s">
        <v>121</v>
      </c>
      <c r="P19" s="9">
        <f>IF(OR(O19="прийнято", O19="доопрацьовано після верифікації"),1,0)</f>
        <v>0</v>
      </c>
      <c r="Q19" s="769">
        <f>SUM(P19:P20)</f>
        <v>0</v>
      </c>
      <c r="R19" s="769" t="str">
        <f>IF((AND(R18=0,Q19=2)),1,"")</f>
        <v/>
      </c>
      <c r="S19" s="466" t="s">
        <v>121</v>
      </c>
      <c r="T19" s="432">
        <f t="shared" ref="T19:T40" si="0">IF($S19="прийнято",1,0)</f>
        <v>0</v>
      </c>
      <c r="U19" s="818">
        <f>SUM(T19:T20)</f>
        <v>0</v>
      </c>
      <c r="V19" s="818" t="str">
        <f>IF((AND(V18=0,U19=2)),1,"")</f>
        <v/>
      </c>
      <c r="W19" s="50"/>
      <c r="X19" s="807"/>
    </row>
    <row r="20" spans="2:25" ht="60.75" customHeight="1" x14ac:dyDescent="0.2">
      <c r="B20" s="802"/>
      <c r="C20" s="777"/>
      <c r="D20" s="778"/>
      <c r="E20" s="779"/>
      <c r="F20" s="7" t="s">
        <v>433</v>
      </c>
      <c r="G20" s="360"/>
      <c r="H20" s="360"/>
      <c r="I20" s="360"/>
      <c r="J20" s="537"/>
      <c r="K20" s="216"/>
      <c r="L20" s="298"/>
      <c r="M20" s="826"/>
      <c r="N20" s="826"/>
      <c r="O20" s="232"/>
      <c r="P20" s="9">
        <f t="shared" ref="P20:P26" si="1">IF(OR(O20="прийнято", O20="доопрацьовано після верифікації"),1,0)</f>
        <v>0</v>
      </c>
      <c r="Q20" s="770"/>
      <c r="R20" s="770"/>
      <c r="S20" s="466"/>
      <c r="T20" s="432">
        <f t="shared" si="0"/>
        <v>0</v>
      </c>
      <c r="U20" s="819"/>
      <c r="V20" s="819"/>
      <c r="W20" s="50"/>
      <c r="X20" s="807"/>
    </row>
    <row r="21" spans="2:25" ht="35.25" customHeight="1" x14ac:dyDescent="0.2">
      <c r="B21" s="802" t="s">
        <v>502</v>
      </c>
      <c r="C21" s="774">
        <v>2</v>
      </c>
      <c r="D21" s="775"/>
      <c r="E21" s="776"/>
      <c r="F21" s="7" t="s">
        <v>431</v>
      </c>
      <c r="G21" s="360"/>
      <c r="H21" s="360"/>
      <c r="I21" s="360"/>
      <c r="J21" s="537"/>
      <c r="K21" s="216"/>
      <c r="L21" s="298"/>
      <c r="M21" s="825"/>
      <c r="N21" s="825"/>
      <c r="O21" s="232"/>
      <c r="P21" s="9">
        <f t="shared" si="1"/>
        <v>0</v>
      </c>
      <c r="Q21" s="769">
        <f>SUM(P21:P22)</f>
        <v>0</v>
      </c>
      <c r="R21" s="769" t="str">
        <f>IF((AND(R18=0,R19=1,Q21=2)),2,"")</f>
        <v/>
      </c>
      <c r="S21" s="466"/>
      <c r="T21" s="432">
        <f t="shared" si="0"/>
        <v>0</v>
      </c>
      <c r="U21" s="818">
        <f>SUM(T21:T22)</f>
        <v>0</v>
      </c>
      <c r="V21" s="818" t="str">
        <f>IF((AND(V18=0,V19=1,U21=2)),2,"")</f>
        <v/>
      </c>
      <c r="W21" s="50"/>
      <c r="X21" s="807"/>
    </row>
    <row r="22" spans="2:25" ht="60.75" customHeight="1" x14ac:dyDescent="0.2">
      <c r="B22" s="802"/>
      <c r="C22" s="788"/>
      <c r="D22" s="789"/>
      <c r="E22" s="790"/>
      <c r="F22" s="7" t="s">
        <v>509</v>
      </c>
      <c r="G22" s="360"/>
      <c r="H22" s="360"/>
      <c r="I22" s="360"/>
      <c r="J22" s="537"/>
      <c r="K22" s="216"/>
      <c r="L22" s="298"/>
      <c r="M22" s="827"/>
      <c r="N22" s="827"/>
      <c r="O22" s="232"/>
      <c r="P22" s="9">
        <f t="shared" si="1"/>
        <v>0</v>
      </c>
      <c r="Q22" s="771"/>
      <c r="R22" s="770"/>
      <c r="S22" s="466"/>
      <c r="T22" s="432">
        <f t="shared" si="0"/>
        <v>0</v>
      </c>
      <c r="U22" s="820"/>
      <c r="V22" s="819"/>
      <c r="W22" s="50"/>
      <c r="X22" s="807"/>
    </row>
    <row r="23" spans="2:25" ht="38.25" x14ac:dyDescent="0.2">
      <c r="B23" s="802" t="s">
        <v>503</v>
      </c>
      <c r="C23" s="774">
        <v>3</v>
      </c>
      <c r="D23" s="775"/>
      <c r="E23" s="776"/>
      <c r="F23" s="7" t="s">
        <v>513</v>
      </c>
      <c r="G23" s="360"/>
      <c r="H23" s="360"/>
      <c r="I23" s="360"/>
      <c r="J23" s="537"/>
      <c r="K23" s="216"/>
      <c r="L23" s="298">
        <f t="shared" ref="L23:L40" si="2">IF(K23="виконано, є підтвердження",1,0)</f>
        <v>0</v>
      </c>
      <c r="M23" s="825">
        <f>SUM(L23:L27)</f>
        <v>0</v>
      </c>
      <c r="N23" s="825" t="str">
        <f>IF((AND(N18=0,N19=1,N21=2,M23=5)),3,"")</f>
        <v/>
      </c>
      <c r="O23" s="232"/>
      <c r="P23" s="9">
        <f t="shared" si="1"/>
        <v>0</v>
      </c>
      <c r="Q23" s="769">
        <f>SUM(P23:P27)</f>
        <v>0</v>
      </c>
      <c r="R23" s="769" t="str">
        <f>IF((AND(R18=0,R19=1,R21=2,Q23=5)),3,"")</f>
        <v/>
      </c>
      <c r="S23" s="466"/>
      <c r="T23" s="432">
        <f t="shared" si="0"/>
        <v>0</v>
      </c>
      <c r="U23" s="818">
        <f>SUM(T23:T27)</f>
        <v>0</v>
      </c>
      <c r="V23" s="818" t="str">
        <f>IF((AND(V18=0,V19=1,V21=2,U23=5)),3,"")</f>
        <v/>
      </c>
      <c r="W23" s="50"/>
      <c r="X23" s="807"/>
    </row>
    <row r="24" spans="2:25" ht="43.5" customHeight="1" x14ac:dyDescent="0.2">
      <c r="B24" s="802"/>
      <c r="C24" s="777"/>
      <c r="D24" s="778"/>
      <c r="E24" s="779"/>
      <c r="F24" s="7" t="s">
        <v>747</v>
      </c>
      <c r="G24" s="360"/>
      <c r="H24" s="360"/>
      <c r="I24" s="360"/>
      <c r="J24" s="537"/>
      <c r="K24" s="216"/>
      <c r="L24" s="298">
        <f t="shared" si="2"/>
        <v>0</v>
      </c>
      <c r="M24" s="826"/>
      <c r="N24" s="826"/>
      <c r="O24" s="232"/>
      <c r="P24" s="9">
        <f t="shared" si="1"/>
        <v>0</v>
      </c>
      <c r="Q24" s="770"/>
      <c r="R24" s="770"/>
      <c r="S24" s="466"/>
      <c r="T24" s="432">
        <f t="shared" si="0"/>
        <v>0</v>
      </c>
      <c r="U24" s="819"/>
      <c r="V24" s="819"/>
      <c r="W24" s="50"/>
      <c r="X24" s="807"/>
    </row>
    <row r="25" spans="2:25" ht="101.25" customHeight="1" x14ac:dyDescent="0.2">
      <c r="B25" s="802"/>
      <c r="C25" s="777"/>
      <c r="D25" s="778"/>
      <c r="E25" s="779"/>
      <c r="F25" s="7" t="s">
        <v>434</v>
      </c>
      <c r="G25" s="360"/>
      <c r="H25" s="360"/>
      <c r="I25" s="360"/>
      <c r="J25" s="537"/>
      <c r="K25" s="216"/>
      <c r="L25" s="298">
        <f t="shared" si="2"/>
        <v>0</v>
      </c>
      <c r="M25" s="826"/>
      <c r="N25" s="826"/>
      <c r="O25" s="232"/>
      <c r="P25" s="9">
        <f t="shared" si="1"/>
        <v>0</v>
      </c>
      <c r="Q25" s="770"/>
      <c r="R25" s="770"/>
      <c r="S25" s="466"/>
      <c r="T25" s="432">
        <f t="shared" si="0"/>
        <v>0</v>
      </c>
      <c r="U25" s="819"/>
      <c r="V25" s="819"/>
      <c r="W25" s="50"/>
      <c r="X25" s="807"/>
    </row>
    <row r="26" spans="2:25" ht="37.5" customHeight="1" x14ac:dyDescent="0.2">
      <c r="B26" s="802"/>
      <c r="C26" s="777"/>
      <c r="D26" s="778"/>
      <c r="E26" s="779"/>
      <c r="F26" s="7" t="s">
        <v>430</v>
      </c>
      <c r="G26" s="360"/>
      <c r="H26" s="360"/>
      <c r="I26" s="360"/>
      <c r="J26" s="537"/>
      <c r="K26" s="216"/>
      <c r="L26" s="298">
        <f t="shared" si="2"/>
        <v>0</v>
      </c>
      <c r="M26" s="826"/>
      <c r="N26" s="826"/>
      <c r="O26" s="232"/>
      <c r="P26" s="9">
        <f t="shared" si="1"/>
        <v>0</v>
      </c>
      <c r="Q26" s="770"/>
      <c r="R26" s="770"/>
      <c r="S26" s="466"/>
      <c r="T26" s="432">
        <f t="shared" si="0"/>
        <v>0</v>
      </c>
      <c r="U26" s="819"/>
      <c r="V26" s="819"/>
      <c r="W26" s="50"/>
      <c r="X26" s="807"/>
    </row>
    <row r="27" spans="2:25" ht="63" customHeight="1" x14ac:dyDescent="0.2">
      <c r="B27" s="802"/>
      <c r="C27" s="788"/>
      <c r="D27" s="789"/>
      <c r="E27" s="790"/>
      <c r="F27" s="7" t="s">
        <v>515</v>
      </c>
      <c r="G27" s="360"/>
      <c r="H27" s="360"/>
      <c r="I27" s="360"/>
      <c r="J27" s="537"/>
      <c r="K27" s="216"/>
      <c r="L27" s="298">
        <f t="shared" si="2"/>
        <v>0</v>
      </c>
      <c r="M27" s="827"/>
      <c r="N27" s="827"/>
      <c r="O27" s="232"/>
      <c r="P27" s="228">
        <f t="shared" ref="P27:P40" si="3">IF(OR(O27="прийнято", O27="доопрацьовано після верифікації"),1,0)</f>
        <v>0</v>
      </c>
      <c r="Q27" s="771"/>
      <c r="R27" s="771"/>
      <c r="S27" s="466"/>
      <c r="T27" s="432">
        <f t="shared" si="0"/>
        <v>0</v>
      </c>
      <c r="U27" s="820"/>
      <c r="V27" s="820"/>
      <c r="W27" s="50"/>
      <c r="X27" s="807"/>
    </row>
    <row r="28" spans="2:25" ht="45.75" customHeight="1" x14ac:dyDescent="0.2">
      <c r="B28" s="802" t="s">
        <v>514</v>
      </c>
      <c r="C28" s="774">
        <v>4</v>
      </c>
      <c r="D28" s="775"/>
      <c r="E28" s="776"/>
      <c r="F28" s="7" t="s">
        <v>513</v>
      </c>
      <c r="G28" s="360"/>
      <c r="H28" s="360"/>
      <c r="I28" s="360"/>
      <c r="J28" s="537"/>
      <c r="K28" s="216"/>
      <c r="L28" s="298">
        <f t="shared" si="2"/>
        <v>0</v>
      </c>
      <c r="M28" s="825">
        <f>SUM(L28:L35)</f>
        <v>0</v>
      </c>
      <c r="N28" s="825" t="str">
        <f>IF((AND(N18=0,N19=1,N21=2,N23=3,M28=8)),4,"")</f>
        <v/>
      </c>
      <c r="O28" s="232"/>
      <c r="P28" s="228">
        <f t="shared" si="3"/>
        <v>0</v>
      </c>
      <c r="Q28" s="769">
        <f>SUM(P28:P35)</f>
        <v>0</v>
      </c>
      <c r="R28" s="769" t="str">
        <f>IF((AND(R18=0,R19=1,R21=2,R23=3,Q28=8)),4,"")</f>
        <v/>
      </c>
      <c r="S28" s="466"/>
      <c r="T28" s="432">
        <f t="shared" si="0"/>
        <v>0</v>
      </c>
      <c r="U28" s="818">
        <f>SUM(T28:T35)</f>
        <v>0</v>
      </c>
      <c r="V28" s="818" t="str">
        <f>IF((AND(V18=0,V19=1,V21=2,V23=3,U28=8)),4,"")</f>
        <v/>
      </c>
      <c r="W28" s="50"/>
      <c r="X28" s="807"/>
    </row>
    <row r="29" spans="2:25" ht="62.25" customHeight="1" x14ac:dyDescent="0.2">
      <c r="B29" s="802"/>
      <c r="C29" s="777"/>
      <c r="D29" s="778"/>
      <c r="E29" s="779"/>
      <c r="F29" s="7" t="s">
        <v>748</v>
      </c>
      <c r="G29" s="360"/>
      <c r="H29" s="360"/>
      <c r="I29" s="360"/>
      <c r="J29" s="537"/>
      <c r="K29" s="216"/>
      <c r="L29" s="298">
        <f t="shared" si="2"/>
        <v>0</v>
      </c>
      <c r="M29" s="826"/>
      <c r="N29" s="826"/>
      <c r="O29" s="232"/>
      <c r="P29" s="228">
        <f t="shared" si="3"/>
        <v>0</v>
      </c>
      <c r="Q29" s="770"/>
      <c r="R29" s="770"/>
      <c r="S29" s="466"/>
      <c r="T29" s="432">
        <f t="shared" si="0"/>
        <v>0</v>
      </c>
      <c r="U29" s="819"/>
      <c r="V29" s="819"/>
      <c r="W29" s="50"/>
      <c r="X29" s="807"/>
    </row>
    <row r="30" spans="2:25" ht="129.75" customHeight="1" x14ac:dyDescent="0.2">
      <c r="B30" s="802"/>
      <c r="C30" s="777"/>
      <c r="D30" s="778"/>
      <c r="E30" s="779"/>
      <c r="F30" s="7" t="s">
        <v>749</v>
      </c>
      <c r="G30" s="360"/>
      <c r="H30" s="360"/>
      <c r="I30" s="360"/>
      <c r="J30" s="537"/>
      <c r="K30" s="216"/>
      <c r="L30" s="298">
        <f t="shared" si="2"/>
        <v>0</v>
      </c>
      <c r="M30" s="826"/>
      <c r="N30" s="826"/>
      <c r="O30" s="232"/>
      <c r="P30" s="228">
        <f t="shared" si="3"/>
        <v>0</v>
      </c>
      <c r="Q30" s="770"/>
      <c r="R30" s="770"/>
      <c r="S30" s="466"/>
      <c r="T30" s="432">
        <f t="shared" si="0"/>
        <v>0</v>
      </c>
      <c r="U30" s="819"/>
      <c r="V30" s="819"/>
      <c r="W30" s="50"/>
      <c r="X30" s="807"/>
    </row>
    <row r="31" spans="2:25" ht="12.75" customHeight="1" x14ac:dyDescent="0.2">
      <c r="B31" s="802"/>
      <c r="C31" s="777"/>
      <c r="D31" s="778"/>
      <c r="E31" s="779"/>
      <c r="F31" s="7" t="s">
        <v>30</v>
      </c>
      <c r="G31" s="360"/>
      <c r="H31" s="360"/>
      <c r="I31" s="360"/>
      <c r="J31" s="537"/>
      <c r="K31" s="216"/>
      <c r="L31" s="298">
        <f t="shared" si="2"/>
        <v>0</v>
      </c>
      <c r="M31" s="826"/>
      <c r="N31" s="826"/>
      <c r="O31" s="232"/>
      <c r="P31" s="228">
        <f t="shared" si="3"/>
        <v>0</v>
      </c>
      <c r="Q31" s="770"/>
      <c r="R31" s="770"/>
      <c r="S31" s="466"/>
      <c r="T31" s="432">
        <f t="shared" si="0"/>
        <v>0</v>
      </c>
      <c r="U31" s="819"/>
      <c r="V31" s="819"/>
      <c r="W31" s="50"/>
      <c r="X31" s="807"/>
    </row>
    <row r="32" spans="2:25" ht="38.25" x14ac:dyDescent="0.2">
      <c r="B32" s="802"/>
      <c r="C32" s="777"/>
      <c r="D32" s="778"/>
      <c r="E32" s="779"/>
      <c r="F32" s="8" t="s">
        <v>432</v>
      </c>
      <c r="G32" s="365"/>
      <c r="H32" s="365"/>
      <c r="I32" s="365"/>
      <c r="J32" s="537"/>
      <c r="K32" s="216"/>
      <c r="L32" s="298">
        <f t="shared" si="2"/>
        <v>0</v>
      </c>
      <c r="M32" s="826"/>
      <c r="N32" s="826"/>
      <c r="O32" s="232"/>
      <c r="P32" s="228">
        <f t="shared" si="3"/>
        <v>0</v>
      </c>
      <c r="Q32" s="770"/>
      <c r="R32" s="770"/>
      <c r="S32" s="466"/>
      <c r="T32" s="432">
        <f t="shared" si="0"/>
        <v>0</v>
      </c>
      <c r="U32" s="819"/>
      <c r="V32" s="819"/>
      <c r="W32" s="50"/>
      <c r="X32" s="807"/>
    </row>
    <row r="33" spans="1:83" ht="54" customHeight="1" x14ac:dyDescent="0.2">
      <c r="B33" s="802"/>
      <c r="C33" s="777"/>
      <c r="D33" s="778"/>
      <c r="E33" s="779"/>
      <c r="F33" s="7" t="s">
        <v>516</v>
      </c>
      <c r="G33" s="360"/>
      <c r="H33" s="360"/>
      <c r="I33" s="360"/>
      <c r="J33" s="537"/>
      <c r="K33" s="216"/>
      <c r="L33" s="298">
        <f t="shared" si="2"/>
        <v>0</v>
      </c>
      <c r="M33" s="826"/>
      <c r="N33" s="826"/>
      <c r="O33" s="232"/>
      <c r="P33" s="228">
        <f t="shared" si="3"/>
        <v>0</v>
      </c>
      <c r="Q33" s="770"/>
      <c r="R33" s="770"/>
      <c r="S33" s="466"/>
      <c r="T33" s="432">
        <f t="shared" si="0"/>
        <v>0</v>
      </c>
      <c r="U33" s="819"/>
      <c r="V33" s="819"/>
      <c r="W33" s="50"/>
      <c r="X33" s="807"/>
    </row>
    <row r="34" spans="1:83" ht="25.5" x14ac:dyDescent="0.2">
      <c r="B34" s="802"/>
      <c r="C34" s="777"/>
      <c r="D34" s="778"/>
      <c r="E34" s="779"/>
      <c r="F34" s="7" t="s">
        <v>517</v>
      </c>
      <c r="G34" s="360"/>
      <c r="H34" s="360"/>
      <c r="I34" s="360"/>
      <c r="J34" s="537"/>
      <c r="K34" s="216"/>
      <c r="L34" s="298">
        <f t="shared" si="2"/>
        <v>0</v>
      </c>
      <c r="M34" s="826"/>
      <c r="N34" s="826"/>
      <c r="O34" s="232"/>
      <c r="P34" s="228">
        <f t="shared" si="3"/>
        <v>0</v>
      </c>
      <c r="Q34" s="770"/>
      <c r="R34" s="770"/>
      <c r="S34" s="466"/>
      <c r="T34" s="432">
        <f t="shared" si="0"/>
        <v>0</v>
      </c>
      <c r="U34" s="819"/>
      <c r="V34" s="819"/>
      <c r="W34" s="50"/>
      <c r="X34" s="807"/>
    </row>
    <row r="35" spans="1:83" ht="12.75" customHeight="1" x14ac:dyDescent="0.2">
      <c r="B35" s="802"/>
      <c r="C35" s="777"/>
      <c r="D35" s="778"/>
      <c r="E35" s="779"/>
      <c r="F35" s="7" t="s">
        <v>31</v>
      </c>
      <c r="G35" s="360"/>
      <c r="H35" s="360"/>
      <c r="I35" s="360"/>
      <c r="J35" s="537"/>
      <c r="K35" s="216"/>
      <c r="L35" s="298">
        <f t="shared" si="2"/>
        <v>0</v>
      </c>
      <c r="M35" s="827"/>
      <c r="N35" s="827"/>
      <c r="O35" s="232"/>
      <c r="P35" s="228">
        <f t="shared" si="3"/>
        <v>0</v>
      </c>
      <c r="Q35" s="771"/>
      <c r="R35" s="771"/>
      <c r="S35" s="466"/>
      <c r="T35" s="432">
        <f t="shared" si="0"/>
        <v>0</v>
      </c>
      <c r="U35" s="820"/>
      <c r="V35" s="820"/>
      <c r="W35" s="50"/>
      <c r="X35" s="807"/>
    </row>
    <row r="36" spans="1:83" ht="42.75" customHeight="1" x14ac:dyDescent="0.2">
      <c r="B36" s="802" t="s">
        <v>504</v>
      </c>
      <c r="C36" s="774">
        <v>5</v>
      </c>
      <c r="D36" s="775"/>
      <c r="E36" s="776"/>
      <c r="F36" s="56" t="s">
        <v>750</v>
      </c>
      <c r="G36" s="360"/>
      <c r="H36" s="360"/>
      <c r="I36" s="360"/>
      <c r="J36" s="537"/>
      <c r="K36" s="216"/>
      <c r="L36" s="298">
        <f t="shared" si="2"/>
        <v>0</v>
      </c>
      <c r="M36" s="825">
        <f>SUM(L36:L40)</f>
        <v>0</v>
      </c>
      <c r="N36" s="825" t="str">
        <f>IF((AND(N18=0,N19=1,N21=2,N23=3,N28=4,M36=5)),5,"")</f>
        <v/>
      </c>
      <c r="O36" s="232"/>
      <c r="P36" s="228">
        <f t="shared" si="3"/>
        <v>0</v>
      </c>
      <c r="Q36" s="769">
        <f>SUM(P36:P40)</f>
        <v>0</v>
      </c>
      <c r="R36" s="769" t="str">
        <f>IF((AND(R18=0,R19=1,R21=2,R23=3,R28=4,Q36=5)),5,"")</f>
        <v/>
      </c>
      <c r="S36" s="466"/>
      <c r="T36" s="432">
        <f t="shared" si="0"/>
        <v>0</v>
      </c>
      <c r="U36" s="818">
        <f>SUM(T36:T40)</f>
        <v>0</v>
      </c>
      <c r="V36" s="818" t="str">
        <f>IF((AND(V18=0,V19=1,V21=2,V23=3,V28=4,U36=5)),5,"")</f>
        <v/>
      </c>
      <c r="W36" s="50"/>
      <c r="X36" s="807"/>
    </row>
    <row r="37" spans="1:83" ht="51" customHeight="1" x14ac:dyDescent="0.2">
      <c r="B37" s="802"/>
      <c r="C37" s="777"/>
      <c r="D37" s="778"/>
      <c r="E37" s="779"/>
      <c r="F37" s="7" t="s">
        <v>752</v>
      </c>
      <c r="G37" s="360"/>
      <c r="H37" s="360"/>
      <c r="I37" s="360"/>
      <c r="J37" s="537"/>
      <c r="K37" s="216"/>
      <c r="L37" s="298">
        <f t="shared" si="2"/>
        <v>0</v>
      </c>
      <c r="M37" s="826"/>
      <c r="N37" s="826"/>
      <c r="O37" s="232"/>
      <c r="P37" s="228">
        <f t="shared" si="3"/>
        <v>0</v>
      </c>
      <c r="Q37" s="770"/>
      <c r="R37" s="770"/>
      <c r="S37" s="466"/>
      <c r="T37" s="432">
        <f t="shared" si="0"/>
        <v>0</v>
      </c>
      <c r="U37" s="819"/>
      <c r="V37" s="819"/>
      <c r="W37" s="50"/>
      <c r="X37" s="807"/>
    </row>
    <row r="38" spans="1:83" ht="38.25" customHeight="1" x14ac:dyDescent="0.2">
      <c r="B38" s="802"/>
      <c r="C38" s="777"/>
      <c r="D38" s="778"/>
      <c r="E38" s="779"/>
      <c r="F38" s="56" t="s">
        <v>518</v>
      </c>
      <c r="G38" s="360"/>
      <c r="H38" s="360"/>
      <c r="I38" s="360"/>
      <c r="J38" s="537"/>
      <c r="K38" s="216"/>
      <c r="L38" s="298">
        <f t="shared" si="2"/>
        <v>0</v>
      </c>
      <c r="M38" s="826"/>
      <c r="N38" s="826"/>
      <c r="O38" s="232"/>
      <c r="P38" s="228">
        <f t="shared" si="3"/>
        <v>0</v>
      </c>
      <c r="Q38" s="770"/>
      <c r="R38" s="770"/>
      <c r="S38" s="466"/>
      <c r="T38" s="432">
        <f t="shared" si="0"/>
        <v>0</v>
      </c>
      <c r="U38" s="819"/>
      <c r="V38" s="819"/>
      <c r="W38" s="50"/>
      <c r="X38" s="807"/>
    </row>
    <row r="39" spans="1:83" ht="25.5" x14ac:dyDescent="0.2">
      <c r="B39" s="802"/>
      <c r="C39" s="777"/>
      <c r="D39" s="778"/>
      <c r="E39" s="779"/>
      <c r="F39" s="56" t="s">
        <v>606</v>
      </c>
      <c r="G39" s="360"/>
      <c r="H39" s="360"/>
      <c r="I39" s="360"/>
      <c r="J39" s="537"/>
      <c r="K39" s="216"/>
      <c r="L39" s="298">
        <f t="shared" si="2"/>
        <v>0</v>
      </c>
      <c r="M39" s="826"/>
      <c r="N39" s="826"/>
      <c r="O39" s="232"/>
      <c r="P39" s="228">
        <f t="shared" si="3"/>
        <v>0</v>
      </c>
      <c r="Q39" s="770"/>
      <c r="R39" s="770"/>
      <c r="S39" s="466"/>
      <c r="T39" s="432">
        <f t="shared" si="0"/>
        <v>0</v>
      </c>
      <c r="U39" s="819"/>
      <c r="V39" s="819"/>
      <c r="W39" s="50"/>
      <c r="X39" s="807"/>
    </row>
    <row r="40" spans="1:83" ht="55.5" customHeight="1" x14ac:dyDescent="0.2">
      <c r="B40" s="802"/>
      <c r="C40" s="777"/>
      <c r="D40" s="778"/>
      <c r="E40" s="779"/>
      <c r="F40" s="56" t="s">
        <v>751</v>
      </c>
      <c r="G40" s="360"/>
      <c r="H40" s="360"/>
      <c r="I40" s="360"/>
      <c r="J40" s="537"/>
      <c r="K40" s="216"/>
      <c r="L40" s="298">
        <f t="shared" si="2"/>
        <v>0</v>
      </c>
      <c r="M40" s="826"/>
      <c r="N40" s="826"/>
      <c r="O40" s="232"/>
      <c r="P40" s="228">
        <f t="shared" si="3"/>
        <v>0</v>
      </c>
      <c r="Q40" s="770"/>
      <c r="R40" s="770"/>
      <c r="S40" s="466"/>
      <c r="T40" s="432">
        <f t="shared" si="0"/>
        <v>0</v>
      </c>
      <c r="U40" s="819"/>
      <c r="V40" s="819"/>
      <c r="W40" s="50"/>
      <c r="X40" s="807"/>
    </row>
    <row r="41" spans="1:83" s="33" customFormat="1" ht="15.75" x14ac:dyDescent="0.2">
      <c r="B41" s="39"/>
      <c r="C41" s="40"/>
      <c r="D41" s="40"/>
      <c r="E41" s="40"/>
      <c r="F41" s="41"/>
      <c r="G41" s="41"/>
      <c r="H41" s="41"/>
      <c r="I41" s="41"/>
      <c r="J41" s="41"/>
      <c r="K41" s="217"/>
      <c r="L41" s="198"/>
      <c r="M41" s="187"/>
      <c r="N41" s="192"/>
      <c r="O41" s="206"/>
      <c r="P41" s="229"/>
      <c r="Q41" s="229"/>
      <c r="R41" s="229"/>
      <c r="S41" s="206"/>
      <c r="T41" s="52"/>
      <c r="U41" s="43"/>
      <c r="V41" s="44"/>
      <c r="W41" s="45"/>
      <c r="X41" s="60"/>
      <c r="Y41" s="2"/>
    </row>
    <row r="42" spans="1:83" ht="18.75" thickBot="1" x14ac:dyDescent="0.25">
      <c r="B42" s="811" t="s">
        <v>729</v>
      </c>
      <c r="C42" s="801"/>
      <c r="D42" s="801"/>
      <c r="E42" s="801"/>
      <c r="F42" s="801"/>
      <c r="G42" s="801"/>
      <c r="H42" s="801"/>
      <c r="I42" s="801"/>
      <c r="J42" s="801"/>
      <c r="K42" s="801"/>
      <c r="L42" s="801"/>
      <c r="M42" s="801"/>
      <c r="N42" s="801"/>
      <c r="O42" s="801"/>
      <c r="P42" s="801"/>
      <c r="Q42" s="801"/>
      <c r="R42" s="801"/>
      <c r="S42" s="801"/>
      <c r="T42" s="801"/>
      <c r="U42" s="801"/>
      <c r="V42" s="801"/>
      <c r="W42" s="801"/>
      <c r="X42" s="168"/>
    </row>
    <row r="43" spans="1:83" s="2" customFormat="1" ht="79.5" customHeight="1" x14ac:dyDescent="0.2">
      <c r="A43" s="33"/>
      <c r="B43" s="803" t="s">
        <v>389</v>
      </c>
      <c r="C43" s="774">
        <v>0</v>
      </c>
      <c r="D43" s="775"/>
      <c r="E43" s="776"/>
      <c r="F43" s="56" t="s">
        <v>786</v>
      </c>
      <c r="G43" s="363" t="s">
        <v>863</v>
      </c>
      <c r="H43" s="363" t="s">
        <v>963</v>
      </c>
      <c r="I43" s="7" t="s">
        <v>864</v>
      </c>
      <c r="J43" s="546" t="s">
        <v>778</v>
      </c>
      <c r="K43" s="544"/>
      <c r="L43" s="272">
        <f t="shared" ref="L43:L54" si="4">IF(K43="виконано, є підтвердження",1,0)</f>
        <v>0</v>
      </c>
      <c r="M43" s="821">
        <f>L43+L44</f>
        <v>0</v>
      </c>
      <c r="N43" s="839">
        <f>IF(M43=2,0,0)</f>
        <v>0</v>
      </c>
      <c r="O43" s="279" t="s">
        <v>28</v>
      </c>
      <c r="P43" s="306">
        <f t="shared" ref="P43:P54" si="5">IF(OR(O43="прийнято", O43="доопрацьовано після верифікації"),1,0)</f>
        <v>1</v>
      </c>
      <c r="Q43" s="831">
        <f>P43+P44</f>
        <v>2</v>
      </c>
      <c r="R43" s="773">
        <f>IF(Q43=2,0,0)</f>
        <v>0</v>
      </c>
      <c r="S43" s="511" t="s">
        <v>28</v>
      </c>
      <c r="T43" s="419">
        <f>IF($S43="прийнято",1,0)</f>
        <v>1</v>
      </c>
      <c r="U43" s="817">
        <f>T43+T44</f>
        <v>2</v>
      </c>
      <c r="V43" s="817">
        <f>IF(U43=2,0,0)</f>
        <v>0</v>
      </c>
      <c r="W43" s="303"/>
      <c r="X43" s="806" t="s">
        <v>32</v>
      </c>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row>
    <row r="44" spans="1:83" ht="58.5" customHeight="1" thickBot="1" x14ac:dyDescent="0.25">
      <c r="B44" s="803"/>
      <c r="C44" s="788"/>
      <c r="D44" s="789"/>
      <c r="E44" s="790"/>
      <c r="F44" s="55" t="s">
        <v>435</v>
      </c>
      <c r="G44" s="480" t="s">
        <v>1052</v>
      </c>
      <c r="H44" s="360"/>
      <c r="I44" s="361"/>
      <c r="J44" s="547">
        <f>'Додаток 1.2'!C30</f>
        <v>0.86363636363636365</v>
      </c>
      <c r="K44" s="544"/>
      <c r="L44" s="272">
        <f t="shared" si="4"/>
        <v>0</v>
      </c>
      <c r="M44" s="822"/>
      <c r="N44" s="840"/>
      <c r="O44" s="279" t="s">
        <v>28</v>
      </c>
      <c r="P44" s="228">
        <f t="shared" si="5"/>
        <v>1</v>
      </c>
      <c r="Q44" s="832"/>
      <c r="R44" s="773"/>
      <c r="S44" s="511" t="s">
        <v>28</v>
      </c>
      <c r="T44" s="450">
        <f t="shared" ref="T44:T54" si="6">IF($S44="прийнято",1,0)</f>
        <v>1</v>
      </c>
      <c r="U44" s="817"/>
      <c r="V44" s="817"/>
      <c r="W44" s="54"/>
      <c r="X44" s="807"/>
    </row>
    <row r="45" spans="1:83" ht="75" customHeight="1" x14ac:dyDescent="0.2">
      <c r="B45" s="828" t="s">
        <v>390</v>
      </c>
      <c r="C45" s="774">
        <v>1</v>
      </c>
      <c r="D45" s="775"/>
      <c r="E45" s="776"/>
      <c r="F45" s="56" t="s">
        <v>787</v>
      </c>
      <c r="G45" s="361"/>
      <c r="H45" s="360"/>
      <c r="I45" s="360"/>
      <c r="J45" s="545"/>
      <c r="K45" s="355"/>
      <c r="L45" s="272">
        <f t="shared" si="4"/>
        <v>0</v>
      </c>
      <c r="M45" s="821">
        <f>L45</f>
        <v>0</v>
      </c>
      <c r="N45" s="825" t="str">
        <f>IF((AND(N43=0,M45=1)),1,"")</f>
        <v/>
      </c>
      <c r="O45" s="279" t="s">
        <v>28</v>
      </c>
      <c r="P45" s="228">
        <f t="shared" si="5"/>
        <v>1</v>
      </c>
      <c r="Q45" s="766">
        <f>P45</f>
        <v>1</v>
      </c>
      <c r="R45" s="830">
        <f>IF((AND(R43=0,Q45=1)),1,"")</f>
        <v>1</v>
      </c>
      <c r="S45" s="511" t="s">
        <v>28</v>
      </c>
      <c r="T45" s="449">
        <f t="shared" si="6"/>
        <v>1</v>
      </c>
      <c r="U45" s="833">
        <f>T45</f>
        <v>1</v>
      </c>
      <c r="V45" s="833">
        <f>IF((AND(V43=0,U45=1)),1,"")</f>
        <v>1</v>
      </c>
      <c r="W45" s="28"/>
      <c r="X45" s="807"/>
    </row>
    <row r="46" spans="1:83" ht="12.75" customHeight="1" x14ac:dyDescent="0.2">
      <c r="B46" s="805"/>
      <c r="C46" s="788"/>
      <c r="D46" s="789"/>
      <c r="E46" s="790"/>
      <c r="F46" s="57" t="s">
        <v>753</v>
      </c>
      <c r="G46" s="384"/>
      <c r="H46" s="360"/>
      <c r="I46" s="360"/>
      <c r="J46" s="543"/>
      <c r="K46" s="355"/>
      <c r="L46" s="272">
        <f t="shared" si="4"/>
        <v>0</v>
      </c>
      <c r="M46" s="822"/>
      <c r="N46" s="827"/>
      <c r="O46" s="279" t="s">
        <v>28</v>
      </c>
      <c r="P46" s="228">
        <f t="shared" si="5"/>
        <v>1</v>
      </c>
      <c r="Q46" s="768"/>
      <c r="R46" s="771"/>
      <c r="S46" s="511" t="s">
        <v>28</v>
      </c>
      <c r="T46" s="432">
        <f t="shared" si="6"/>
        <v>1</v>
      </c>
      <c r="U46" s="820"/>
      <c r="V46" s="820"/>
      <c r="W46" s="6"/>
      <c r="X46" s="807"/>
    </row>
    <row r="47" spans="1:83" ht="75.75" customHeight="1" x14ac:dyDescent="0.2">
      <c r="B47" s="804" t="s">
        <v>391</v>
      </c>
      <c r="C47" s="774">
        <v>2</v>
      </c>
      <c r="D47" s="775"/>
      <c r="E47" s="776"/>
      <c r="F47" s="56" t="s">
        <v>788</v>
      </c>
      <c r="G47" s="361"/>
      <c r="H47" s="360"/>
      <c r="I47" s="360"/>
      <c r="J47" s="543"/>
      <c r="K47" s="355"/>
      <c r="L47" s="272">
        <f t="shared" si="4"/>
        <v>0</v>
      </c>
      <c r="M47" s="821">
        <f>L47</f>
        <v>0</v>
      </c>
      <c r="N47" s="825" t="str">
        <f>IF((AND(N43=0,N45=1,M47=1)),2,"")</f>
        <v/>
      </c>
      <c r="O47" s="279" t="s">
        <v>28</v>
      </c>
      <c r="P47" s="228">
        <f t="shared" si="5"/>
        <v>1</v>
      </c>
      <c r="Q47" s="766">
        <f>P47</f>
        <v>1</v>
      </c>
      <c r="R47" s="769">
        <f>IF((AND(R43=0,R45=1,Q47=1)),2,"")</f>
        <v>2</v>
      </c>
      <c r="S47" s="511" t="s">
        <v>28</v>
      </c>
      <c r="T47" s="432">
        <f t="shared" si="6"/>
        <v>1</v>
      </c>
      <c r="U47" s="818">
        <f>T47</f>
        <v>1</v>
      </c>
      <c r="V47" s="818">
        <f>IF((AND(V43=0,V45=1,U47=1)),2,"")</f>
        <v>2</v>
      </c>
      <c r="W47" s="6"/>
      <c r="X47" s="807"/>
    </row>
    <row r="48" spans="1:83" ht="12.75" customHeight="1" x14ac:dyDescent="0.2">
      <c r="B48" s="805"/>
      <c r="C48" s="788"/>
      <c r="D48" s="789"/>
      <c r="E48" s="790"/>
      <c r="F48" s="57" t="s">
        <v>753</v>
      </c>
      <c r="G48" s="384"/>
      <c r="H48" s="360"/>
      <c r="I48" s="360"/>
      <c r="J48" s="543"/>
      <c r="K48" s="355"/>
      <c r="L48" s="272">
        <f t="shared" si="4"/>
        <v>0</v>
      </c>
      <c r="M48" s="822"/>
      <c r="N48" s="827"/>
      <c r="O48" s="279" t="s">
        <v>28</v>
      </c>
      <c r="P48" s="228">
        <f t="shared" si="5"/>
        <v>1</v>
      </c>
      <c r="Q48" s="768"/>
      <c r="R48" s="771"/>
      <c r="S48" s="511" t="s">
        <v>28</v>
      </c>
      <c r="T48" s="432">
        <f t="shared" si="6"/>
        <v>1</v>
      </c>
      <c r="U48" s="820"/>
      <c r="V48" s="820"/>
      <c r="W48" s="6"/>
      <c r="X48" s="807"/>
    </row>
    <row r="49" spans="2:25" ht="72" customHeight="1" x14ac:dyDescent="0.2">
      <c r="B49" s="804" t="s">
        <v>392</v>
      </c>
      <c r="C49" s="774">
        <v>3</v>
      </c>
      <c r="D49" s="775"/>
      <c r="E49" s="776"/>
      <c r="F49" s="56" t="s">
        <v>789</v>
      </c>
      <c r="G49" s="361"/>
      <c r="H49" s="360"/>
      <c r="I49" s="360"/>
      <c r="J49" s="543"/>
      <c r="K49" s="355"/>
      <c r="L49" s="272">
        <f t="shared" si="4"/>
        <v>0</v>
      </c>
      <c r="M49" s="821">
        <f>L49</f>
        <v>0</v>
      </c>
      <c r="N49" s="825" t="str">
        <f>IF((AND(N43=0,N45=1,N47=2,M49=1)),3,"")</f>
        <v/>
      </c>
      <c r="O49" s="279" t="s">
        <v>28</v>
      </c>
      <c r="P49" s="228">
        <f t="shared" si="5"/>
        <v>1</v>
      </c>
      <c r="Q49" s="766">
        <f>P49</f>
        <v>1</v>
      </c>
      <c r="R49" s="769">
        <f>IF((AND(R43=0,R45=1,R47=2,Q49=1)),3,"")</f>
        <v>3</v>
      </c>
      <c r="S49" s="511" t="s">
        <v>28</v>
      </c>
      <c r="T49" s="432">
        <f t="shared" si="6"/>
        <v>1</v>
      </c>
      <c r="U49" s="818">
        <f>T49</f>
        <v>1</v>
      </c>
      <c r="V49" s="818">
        <f>IF((AND(V43=0,V45=1,V47=2,U49=1)),3,"")</f>
        <v>3</v>
      </c>
      <c r="W49" s="6"/>
      <c r="X49" s="807"/>
    </row>
    <row r="50" spans="2:25" ht="12.75" customHeight="1" x14ac:dyDescent="0.2">
      <c r="B50" s="805"/>
      <c r="C50" s="788"/>
      <c r="D50" s="789"/>
      <c r="E50" s="790"/>
      <c r="F50" s="57" t="s">
        <v>753</v>
      </c>
      <c r="G50" s="384"/>
      <c r="H50" s="360"/>
      <c r="I50" s="360"/>
      <c r="J50" s="543"/>
      <c r="K50" s="355"/>
      <c r="L50" s="272">
        <f t="shared" si="4"/>
        <v>0</v>
      </c>
      <c r="M50" s="822"/>
      <c r="N50" s="827"/>
      <c r="O50" s="279" t="s">
        <v>28</v>
      </c>
      <c r="P50" s="228">
        <f t="shared" si="5"/>
        <v>1</v>
      </c>
      <c r="Q50" s="768"/>
      <c r="R50" s="771"/>
      <c r="S50" s="511" t="s">
        <v>28</v>
      </c>
      <c r="T50" s="432">
        <f t="shared" si="6"/>
        <v>1</v>
      </c>
      <c r="U50" s="820"/>
      <c r="V50" s="820"/>
      <c r="W50" s="6"/>
      <c r="X50" s="807"/>
    </row>
    <row r="51" spans="2:25" ht="63.75" x14ac:dyDescent="0.2">
      <c r="B51" s="804" t="s">
        <v>393</v>
      </c>
      <c r="C51" s="774">
        <v>4</v>
      </c>
      <c r="D51" s="775"/>
      <c r="E51" s="776"/>
      <c r="F51" s="56" t="s">
        <v>790</v>
      </c>
      <c r="G51" s="361"/>
      <c r="H51" s="360"/>
      <c r="I51" s="360"/>
      <c r="J51" s="543"/>
      <c r="K51" s="355"/>
      <c r="L51" s="272">
        <f t="shared" si="4"/>
        <v>0</v>
      </c>
      <c r="M51" s="823">
        <f>L51</f>
        <v>0</v>
      </c>
      <c r="N51" s="825" t="str">
        <f>IF((AND(N43=0,N45=1,N47=2,N49=3,M51=1)),4,"")</f>
        <v/>
      </c>
      <c r="O51" s="279" t="s">
        <v>28</v>
      </c>
      <c r="P51" s="228">
        <f t="shared" si="5"/>
        <v>1</v>
      </c>
      <c r="Q51" s="766">
        <f>P51</f>
        <v>1</v>
      </c>
      <c r="R51" s="769">
        <f>IF((AND(R43=0,R45=1,R47=2,R49=3,Q51=1)),4,"")</f>
        <v>4</v>
      </c>
      <c r="S51" s="511" t="s">
        <v>28</v>
      </c>
      <c r="T51" s="432">
        <f>IF($S51="прийнято",1,0)</f>
        <v>1</v>
      </c>
      <c r="U51" s="818">
        <f>T51</f>
        <v>1</v>
      </c>
      <c r="V51" s="818">
        <f>IF((AND(V43=0,V45=1,V47=2,V49=3,U51=1)),4,"")</f>
        <v>4</v>
      </c>
      <c r="W51" s="6"/>
      <c r="X51" s="807"/>
    </row>
    <row r="52" spans="2:25" ht="12.75" customHeight="1" x14ac:dyDescent="0.2">
      <c r="B52" s="805"/>
      <c r="C52" s="788"/>
      <c r="D52" s="789"/>
      <c r="E52" s="790"/>
      <c r="F52" s="57" t="s">
        <v>753</v>
      </c>
      <c r="G52" s="384"/>
      <c r="H52" s="360"/>
      <c r="I52" s="360"/>
      <c r="J52" s="543"/>
      <c r="K52" s="355"/>
      <c r="L52" s="272">
        <f t="shared" si="4"/>
        <v>0</v>
      </c>
      <c r="M52" s="824"/>
      <c r="N52" s="827"/>
      <c r="O52" s="232" t="s">
        <v>28</v>
      </c>
      <c r="P52" s="228">
        <f t="shared" si="5"/>
        <v>1</v>
      </c>
      <c r="Q52" s="768"/>
      <c r="R52" s="771"/>
      <c r="S52" s="511" t="s">
        <v>28</v>
      </c>
      <c r="T52" s="432">
        <f t="shared" si="6"/>
        <v>1</v>
      </c>
      <c r="U52" s="820"/>
      <c r="V52" s="820"/>
      <c r="W52" s="6"/>
      <c r="X52" s="807"/>
    </row>
    <row r="53" spans="2:25" ht="74.25" customHeight="1" x14ac:dyDescent="0.2">
      <c r="B53" s="802" t="s">
        <v>797</v>
      </c>
      <c r="C53" s="774">
        <v>5</v>
      </c>
      <c r="D53" s="775"/>
      <c r="E53" s="776"/>
      <c r="F53" s="56" t="s">
        <v>798</v>
      </c>
      <c r="G53" s="361"/>
      <c r="H53" s="360"/>
      <c r="I53" s="360"/>
      <c r="J53" s="543"/>
      <c r="K53" s="355"/>
      <c r="L53" s="272">
        <f t="shared" si="4"/>
        <v>0</v>
      </c>
      <c r="M53" s="823">
        <f>L53</f>
        <v>0</v>
      </c>
      <c r="N53" s="825" t="str">
        <f>IF((AND(N43=0,N45=1,N47=2,N49=3,N51=4,M53=1)),5,"")</f>
        <v/>
      </c>
      <c r="O53" s="232"/>
      <c r="P53" s="228">
        <f t="shared" si="5"/>
        <v>0</v>
      </c>
      <c r="Q53" s="766">
        <f>P53</f>
        <v>0</v>
      </c>
      <c r="R53" s="769" t="str">
        <f>IF((AND(R43=0,R45=1,R47=2,R49=3,R51=4,Q53=1)),5,"")</f>
        <v/>
      </c>
      <c r="S53" s="511"/>
      <c r="T53" s="432">
        <f t="shared" si="6"/>
        <v>0</v>
      </c>
      <c r="U53" s="559">
        <f>T53</f>
        <v>0</v>
      </c>
      <c r="V53" s="818" t="str">
        <f>IF((AND(V43=0,V45=1,V47=2,V49=3,V51=4,U53=1)),5,"")</f>
        <v/>
      </c>
      <c r="W53" s="6"/>
      <c r="X53" s="807"/>
    </row>
    <row r="54" spans="2:25" ht="12.75" customHeight="1" x14ac:dyDescent="0.2">
      <c r="B54" s="802"/>
      <c r="C54" s="788"/>
      <c r="D54" s="789"/>
      <c r="E54" s="790"/>
      <c r="F54" s="57" t="s">
        <v>753</v>
      </c>
      <c r="G54" s="384"/>
      <c r="H54" s="360"/>
      <c r="I54" s="360"/>
      <c r="J54" s="543"/>
      <c r="K54" s="355"/>
      <c r="L54" s="272">
        <f t="shared" si="4"/>
        <v>0</v>
      </c>
      <c r="M54" s="824"/>
      <c r="N54" s="827"/>
      <c r="O54" s="232"/>
      <c r="P54" s="228">
        <f t="shared" si="5"/>
        <v>0</v>
      </c>
      <c r="Q54" s="768"/>
      <c r="R54" s="771"/>
      <c r="S54" s="511"/>
      <c r="T54" s="432">
        <f t="shared" si="6"/>
        <v>0</v>
      </c>
      <c r="U54" s="479"/>
      <c r="V54" s="820"/>
      <c r="W54" s="6"/>
      <c r="X54" s="807"/>
    </row>
    <row r="55" spans="2:25" s="33" customFormat="1" ht="15.75" x14ac:dyDescent="0.2">
      <c r="B55" s="46"/>
      <c r="C55" s="40"/>
      <c r="D55" s="40"/>
      <c r="E55" s="40"/>
      <c r="F55" s="47"/>
      <c r="G55" s="47"/>
      <c r="H55" s="41"/>
      <c r="I55" s="41"/>
      <c r="J55" s="41"/>
      <c r="K55" s="217"/>
      <c r="L55" s="198"/>
      <c r="M55" s="187"/>
      <c r="N55" s="192"/>
      <c r="O55" s="207"/>
      <c r="P55" s="230"/>
      <c r="Q55" s="230"/>
      <c r="R55" s="230"/>
      <c r="S55" s="207"/>
      <c r="T55" s="52"/>
      <c r="U55" s="43"/>
      <c r="V55" s="43"/>
      <c r="W55" s="42"/>
      <c r="X55" s="42"/>
      <c r="Y55" s="2"/>
    </row>
    <row r="56" spans="2:25" ht="18" x14ac:dyDescent="0.2">
      <c r="B56" s="800" t="s">
        <v>33</v>
      </c>
      <c r="C56" s="801"/>
      <c r="D56" s="801"/>
      <c r="E56" s="801"/>
      <c r="F56" s="801"/>
      <c r="G56" s="801"/>
      <c r="H56" s="801"/>
      <c r="I56" s="801"/>
      <c r="J56" s="801"/>
      <c r="K56" s="801"/>
      <c r="L56" s="801"/>
      <c r="M56" s="801"/>
      <c r="N56" s="801"/>
      <c r="O56" s="801"/>
      <c r="P56" s="801"/>
      <c r="Q56" s="801"/>
      <c r="R56" s="801"/>
      <c r="S56" s="801"/>
      <c r="T56" s="801"/>
      <c r="U56" s="801"/>
      <c r="V56" s="801"/>
      <c r="W56" s="801"/>
      <c r="X56" s="4"/>
    </row>
    <row r="57" spans="2:25" ht="76.5" x14ac:dyDescent="0.2">
      <c r="B57" s="317" t="s">
        <v>132</v>
      </c>
      <c r="C57" s="791">
        <v>0</v>
      </c>
      <c r="D57" s="792"/>
      <c r="E57" s="793"/>
      <c r="F57" s="7" t="s">
        <v>519</v>
      </c>
      <c r="G57" s="7" t="s">
        <v>864</v>
      </c>
      <c r="H57" s="7" t="s">
        <v>866</v>
      </c>
      <c r="I57" s="354" t="s">
        <v>131</v>
      </c>
      <c r="J57" s="554"/>
      <c r="K57" s="355"/>
      <c r="L57" s="197">
        <f t="shared" ref="L57:L88" si="7">IF(K57="виконано, є підтвердження",1,0)</f>
        <v>0</v>
      </c>
      <c r="M57" s="191">
        <f>L57</f>
        <v>0</v>
      </c>
      <c r="N57" s="191">
        <f>IF(M57=1,0,0)</f>
        <v>0</v>
      </c>
      <c r="O57" s="232" t="s">
        <v>28</v>
      </c>
      <c r="P57" s="228">
        <f t="shared" ref="P57:P88" si="8">IF(OR(O57="прийнято", O57="доопрацьовано після верифікації"),1,0)</f>
        <v>1</v>
      </c>
      <c r="Q57" s="228">
        <f>P57</f>
        <v>1</v>
      </c>
      <c r="R57" s="9">
        <f>IF(Q57=1,0,0)</f>
        <v>0</v>
      </c>
      <c r="S57" s="466" t="s">
        <v>28</v>
      </c>
      <c r="T57" s="432">
        <f>IF($S57="прийнято",1,0)</f>
        <v>1</v>
      </c>
      <c r="U57" s="432">
        <f>T57</f>
        <v>1</v>
      </c>
      <c r="V57" s="432">
        <f>IF(U57=1,0,0)</f>
        <v>0</v>
      </c>
      <c r="W57" s="6"/>
      <c r="X57" s="815" t="s">
        <v>869</v>
      </c>
    </row>
    <row r="58" spans="2:25" ht="65.45" customHeight="1" x14ac:dyDescent="0.2">
      <c r="B58" s="844" t="s">
        <v>505</v>
      </c>
      <c r="C58" s="774">
        <v>1</v>
      </c>
      <c r="D58" s="775"/>
      <c r="E58" s="776"/>
      <c r="F58" s="7" t="s">
        <v>524</v>
      </c>
      <c r="G58" s="7" t="s">
        <v>873</v>
      </c>
      <c r="H58" s="360"/>
      <c r="I58" s="360"/>
      <c r="J58" s="537" t="s">
        <v>901</v>
      </c>
      <c r="K58" s="355"/>
      <c r="L58" s="284">
        <f t="shared" si="7"/>
        <v>0</v>
      </c>
      <c r="M58" s="825">
        <f>SUM(L58:L61)</f>
        <v>0</v>
      </c>
      <c r="N58" s="825" t="str">
        <f>IF((AND(N57=0,M58=4)),1,"")</f>
        <v/>
      </c>
      <c r="O58" s="232" t="s">
        <v>28</v>
      </c>
      <c r="P58" s="228">
        <f t="shared" si="8"/>
        <v>1</v>
      </c>
      <c r="Q58" s="766">
        <f>SUM(P58:P61)</f>
        <v>2</v>
      </c>
      <c r="R58" s="769" t="str">
        <f>IF((AND(R57=0,Q58=4)),1,"")</f>
        <v/>
      </c>
      <c r="S58" s="466" t="s">
        <v>121</v>
      </c>
      <c r="T58" s="432">
        <f t="shared" ref="T58:T88" si="9">IF($S58="прийнято",1,0)</f>
        <v>0</v>
      </c>
      <c r="U58" s="818">
        <f>SUM(T58:T61)</f>
        <v>1</v>
      </c>
      <c r="V58" s="818" t="str">
        <f>IF((AND(V57=0,U58=4)),1,"")</f>
        <v/>
      </c>
      <c r="W58" s="6" t="s">
        <v>1039</v>
      </c>
      <c r="X58" s="816"/>
    </row>
    <row r="59" spans="2:25" ht="64.5" customHeight="1" x14ac:dyDescent="0.2">
      <c r="B59" s="845"/>
      <c r="C59" s="777"/>
      <c r="D59" s="778"/>
      <c r="E59" s="779"/>
      <c r="F59" s="8" t="s">
        <v>589</v>
      </c>
      <c r="G59" s="7" t="s">
        <v>873</v>
      </c>
      <c r="H59" s="360"/>
      <c r="I59" s="360"/>
      <c r="J59" s="537" t="s">
        <v>868</v>
      </c>
      <c r="K59" s="355"/>
      <c r="L59" s="298">
        <f t="shared" si="7"/>
        <v>0</v>
      </c>
      <c r="M59" s="826"/>
      <c r="N59" s="826"/>
      <c r="O59" s="232" t="s">
        <v>28</v>
      </c>
      <c r="P59" s="228">
        <f t="shared" si="8"/>
        <v>1</v>
      </c>
      <c r="Q59" s="767"/>
      <c r="R59" s="770"/>
      <c r="S59" s="466" t="s">
        <v>28</v>
      </c>
      <c r="T59" s="432">
        <f>IF($S59="прийнято",1,0)</f>
        <v>1</v>
      </c>
      <c r="U59" s="819"/>
      <c r="V59" s="819"/>
      <c r="W59" s="6"/>
      <c r="X59" s="816"/>
    </row>
    <row r="60" spans="2:25" ht="60" x14ac:dyDescent="0.2">
      <c r="B60" s="845"/>
      <c r="C60" s="777"/>
      <c r="D60" s="778"/>
      <c r="E60" s="779"/>
      <c r="F60" s="7" t="s">
        <v>401</v>
      </c>
      <c r="G60" s="598" t="s">
        <v>961</v>
      </c>
      <c r="H60" s="360"/>
      <c r="I60" s="360"/>
      <c r="J60" s="537" t="s">
        <v>962</v>
      </c>
      <c r="K60" s="355"/>
      <c r="L60" s="284">
        <f t="shared" si="7"/>
        <v>0</v>
      </c>
      <c r="M60" s="826"/>
      <c r="N60" s="826"/>
      <c r="O60" s="232" t="s">
        <v>121</v>
      </c>
      <c r="P60" s="228">
        <f t="shared" si="8"/>
        <v>0</v>
      </c>
      <c r="Q60" s="767"/>
      <c r="R60" s="770"/>
      <c r="S60" s="466" t="s">
        <v>121</v>
      </c>
      <c r="T60" s="432">
        <f t="shared" si="9"/>
        <v>0</v>
      </c>
      <c r="U60" s="819"/>
      <c r="V60" s="819"/>
      <c r="W60" s="6"/>
      <c r="X60" s="816"/>
    </row>
    <row r="61" spans="2:25" ht="27" customHeight="1" x14ac:dyDescent="0.2">
      <c r="B61" s="845"/>
      <c r="C61" s="777"/>
      <c r="D61" s="778"/>
      <c r="E61" s="779"/>
      <c r="F61" s="7" t="s">
        <v>520</v>
      </c>
      <c r="G61" s="360"/>
      <c r="H61" s="360"/>
      <c r="I61" s="360"/>
      <c r="J61" s="537" t="s">
        <v>870</v>
      </c>
      <c r="K61" s="355"/>
      <c r="L61" s="284">
        <f t="shared" si="7"/>
        <v>0</v>
      </c>
      <c r="M61" s="826"/>
      <c r="N61" s="826"/>
      <c r="O61" s="232" t="s">
        <v>121</v>
      </c>
      <c r="P61" s="228">
        <f t="shared" si="8"/>
        <v>0</v>
      </c>
      <c r="Q61" s="767"/>
      <c r="R61" s="770"/>
      <c r="S61" s="466" t="s">
        <v>121</v>
      </c>
      <c r="T61" s="432">
        <f t="shared" si="9"/>
        <v>0</v>
      </c>
      <c r="U61" s="819"/>
      <c r="V61" s="819"/>
      <c r="W61" s="6"/>
      <c r="X61" s="816"/>
    </row>
    <row r="62" spans="2:25" ht="25.5" x14ac:dyDescent="0.2">
      <c r="B62" s="802" t="s">
        <v>522</v>
      </c>
      <c r="C62" s="774">
        <v>2</v>
      </c>
      <c r="D62" s="775"/>
      <c r="E62" s="776"/>
      <c r="F62" s="7" t="s">
        <v>521</v>
      </c>
      <c r="G62" s="360"/>
      <c r="H62" s="360"/>
      <c r="I62" s="360"/>
      <c r="J62" s="537"/>
      <c r="K62" s="355"/>
      <c r="L62" s="284">
        <f t="shared" si="7"/>
        <v>0</v>
      </c>
      <c r="M62" s="825">
        <f>SUM(L62:L67)</f>
        <v>0</v>
      </c>
      <c r="N62" s="825" t="str">
        <f>IF(AND(N57=0,N58=1,M62=6),2,"")</f>
        <v/>
      </c>
      <c r="O62" s="232"/>
      <c r="P62" s="228">
        <f t="shared" si="8"/>
        <v>0</v>
      </c>
      <c r="Q62" s="766">
        <f>SUM(P62:P67)</f>
        <v>0</v>
      </c>
      <c r="R62" s="769" t="str">
        <f>IF(AND(R57=0,R58=1,Q62=6),2,"")</f>
        <v/>
      </c>
      <c r="S62" s="466"/>
      <c r="T62" s="432">
        <f t="shared" si="9"/>
        <v>0</v>
      </c>
      <c r="U62" s="818">
        <f>SUM(T62:T67)</f>
        <v>0</v>
      </c>
      <c r="V62" s="818" t="str">
        <f>IF(AND(V57=0,V58=1,U62=6),2,"")</f>
        <v/>
      </c>
      <c r="W62" s="6"/>
      <c r="X62" s="816"/>
    </row>
    <row r="63" spans="2:25" ht="81.75" customHeight="1" x14ac:dyDescent="0.2">
      <c r="B63" s="802"/>
      <c r="C63" s="777"/>
      <c r="D63" s="778"/>
      <c r="E63" s="779"/>
      <c r="F63" s="8" t="s">
        <v>590</v>
      </c>
      <c r="G63" s="360"/>
      <c r="H63" s="360"/>
      <c r="I63" s="360"/>
      <c r="J63" s="537"/>
      <c r="K63" s="355"/>
      <c r="L63" s="284">
        <f t="shared" si="7"/>
        <v>0</v>
      </c>
      <c r="M63" s="826"/>
      <c r="N63" s="826"/>
      <c r="O63" s="232"/>
      <c r="P63" s="228">
        <f t="shared" si="8"/>
        <v>0</v>
      </c>
      <c r="Q63" s="767"/>
      <c r="R63" s="770"/>
      <c r="S63" s="466"/>
      <c r="T63" s="432">
        <f t="shared" si="9"/>
        <v>0</v>
      </c>
      <c r="U63" s="819"/>
      <c r="V63" s="819"/>
      <c r="W63" s="6"/>
      <c r="X63" s="816"/>
    </row>
    <row r="64" spans="2:25" ht="66.75" customHeight="1" x14ac:dyDescent="0.2">
      <c r="B64" s="802"/>
      <c r="C64" s="777"/>
      <c r="D64" s="778"/>
      <c r="E64" s="779"/>
      <c r="F64" s="7" t="s">
        <v>601</v>
      </c>
      <c r="G64" s="360"/>
      <c r="H64" s="360"/>
      <c r="I64" s="360"/>
      <c r="J64" s="537"/>
      <c r="K64" s="355"/>
      <c r="L64" s="284">
        <f t="shared" si="7"/>
        <v>0</v>
      </c>
      <c r="M64" s="826"/>
      <c r="N64" s="826"/>
      <c r="O64" s="232"/>
      <c r="P64" s="228">
        <f t="shared" si="8"/>
        <v>0</v>
      </c>
      <c r="Q64" s="767"/>
      <c r="R64" s="770"/>
      <c r="S64" s="466"/>
      <c r="T64" s="432">
        <f t="shared" si="9"/>
        <v>0</v>
      </c>
      <c r="U64" s="819"/>
      <c r="V64" s="819"/>
      <c r="W64" s="6"/>
      <c r="X64" s="816"/>
    </row>
    <row r="65" spans="2:24" ht="25.5" x14ac:dyDescent="0.2">
      <c r="B65" s="802"/>
      <c r="C65" s="777"/>
      <c r="D65" s="778"/>
      <c r="E65" s="779"/>
      <c r="F65" s="7" t="s">
        <v>523</v>
      </c>
      <c r="G65" s="360"/>
      <c r="H65" s="360"/>
      <c r="I65" s="360"/>
      <c r="J65" s="537"/>
      <c r="K65" s="355"/>
      <c r="L65" s="284">
        <f t="shared" si="7"/>
        <v>0</v>
      </c>
      <c r="M65" s="826"/>
      <c r="N65" s="826"/>
      <c r="O65" s="232"/>
      <c r="P65" s="228">
        <f t="shared" si="8"/>
        <v>0</v>
      </c>
      <c r="Q65" s="767"/>
      <c r="R65" s="770"/>
      <c r="S65" s="466"/>
      <c r="T65" s="432">
        <f t="shared" si="9"/>
        <v>0</v>
      </c>
      <c r="U65" s="819"/>
      <c r="V65" s="819"/>
      <c r="W65" s="6"/>
      <c r="X65" s="816"/>
    </row>
    <row r="66" spans="2:24" ht="75.75" customHeight="1" x14ac:dyDescent="0.2">
      <c r="B66" s="802"/>
      <c r="C66" s="777"/>
      <c r="D66" s="778"/>
      <c r="E66" s="779"/>
      <c r="F66" s="7" t="s">
        <v>754</v>
      </c>
      <c r="G66" s="360"/>
      <c r="H66" s="360"/>
      <c r="I66" s="360"/>
      <c r="J66" s="537"/>
      <c r="K66" s="355"/>
      <c r="L66" s="284">
        <f t="shared" si="7"/>
        <v>0</v>
      </c>
      <c r="M66" s="826"/>
      <c r="N66" s="826"/>
      <c r="O66" s="232"/>
      <c r="P66" s="228">
        <f t="shared" si="8"/>
        <v>0</v>
      </c>
      <c r="Q66" s="767"/>
      <c r="R66" s="770"/>
      <c r="S66" s="466"/>
      <c r="T66" s="432">
        <f t="shared" si="9"/>
        <v>0</v>
      </c>
      <c r="U66" s="819"/>
      <c r="V66" s="819"/>
      <c r="W66" s="6"/>
      <c r="X66" s="816"/>
    </row>
    <row r="67" spans="2:24" ht="35.25" customHeight="1" x14ac:dyDescent="0.2">
      <c r="B67" s="802"/>
      <c r="C67" s="777"/>
      <c r="D67" s="778"/>
      <c r="E67" s="779"/>
      <c r="F67" s="7" t="s">
        <v>525</v>
      </c>
      <c r="G67" s="360"/>
      <c r="H67" s="360"/>
      <c r="I67" s="360"/>
      <c r="J67" s="537"/>
      <c r="K67" s="355"/>
      <c r="L67" s="284">
        <f t="shared" si="7"/>
        <v>0</v>
      </c>
      <c r="M67" s="826"/>
      <c r="N67" s="826"/>
      <c r="O67" s="232"/>
      <c r="P67" s="228">
        <f t="shared" si="8"/>
        <v>0</v>
      </c>
      <c r="Q67" s="767"/>
      <c r="R67" s="770"/>
      <c r="S67" s="466"/>
      <c r="T67" s="432">
        <f t="shared" si="9"/>
        <v>0</v>
      </c>
      <c r="U67" s="819"/>
      <c r="V67" s="819"/>
      <c r="W67" s="6"/>
      <c r="X67" s="816"/>
    </row>
    <row r="68" spans="2:24" ht="57" customHeight="1" x14ac:dyDescent="0.2">
      <c r="B68" s="802" t="s">
        <v>506</v>
      </c>
      <c r="C68" s="774">
        <v>3</v>
      </c>
      <c r="D68" s="775"/>
      <c r="E68" s="776"/>
      <c r="F68" s="7" t="s">
        <v>755</v>
      </c>
      <c r="G68" s="360"/>
      <c r="H68" s="360"/>
      <c r="I68" s="360"/>
      <c r="J68" s="537"/>
      <c r="K68" s="355"/>
      <c r="L68" s="284">
        <f t="shared" si="7"/>
        <v>0</v>
      </c>
      <c r="M68" s="825">
        <f>SUM(L68:L73)</f>
        <v>0</v>
      </c>
      <c r="N68" s="825" t="str">
        <f>IF(AND(N57=0,N58=1,N62=2,M68=6),3,"")</f>
        <v/>
      </c>
      <c r="O68" s="232"/>
      <c r="P68" s="228">
        <f t="shared" si="8"/>
        <v>0</v>
      </c>
      <c r="Q68" s="766">
        <f>SUM(P68:P73)</f>
        <v>0</v>
      </c>
      <c r="R68" s="769" t="str">
        <f>IF(AND(R57=0,R58=1,R62=2,Q68=6),3,"")</f>
        <v/>
      </c>
      <c r="S68" s="466"/>
      <c r="T68" s="432">
        <f t="shared" si="9"/>
        <v>0</v>
      </c>
      <c r="U68" s="818">
        <f>SUM(T68:T73)</f>
        <v>0</v>
      </c>
      <c r="V68" s="818" t="str">
        <f>IF(AND(V57=0,V58=1,V62=2,U68=6),3,"")</f>
        <v/>
      </c>
      <c r="W68" s="6"/>
      <c r="X68" s="816"/>
    </row>
    <row r="69" spans="2:24" ht="42" customHeight="1" x14ac:dyDescent="0.2">
      <c r="B69" s="802"/>
      <c r="C69" s="777"/>
      <c r="D69" s="778"/>
      <c r="E69" s="779"/>
      <c r="F69" s="7" t="s">
        <v>602</v>
      </c>
      <c r="G69" s="360"/>
      <c r="H69" s="360"/>
      <c r="I69" s="360"/>
      <c r="J69" s="537"/>
      <c r="K69" s="355"/>
      <c r="L69" s="284">
        <f t="shared" si="7"/>
        <v>0</v>
      </c>
      <c r="M69" s="826"/>
      <c r="N69" s="826"/>
      <c r="O69" s="232"/>
      <c r="P69" s="228">
        <f t="shared" si="8"/>
        <v>0</v>
      </c>
      <c r="Q69" s="767"/>
      <c r="R69" s="770"/>
      <c r="S69" s="466"/>
      <c r="T69" s="432">
        <f t="shared" si="9"/>
        <v>0</v>
      </c>
      <c r="U69" s="819"/>
      <c r="V69" s="819"/>
      <c r="W69" s="6"/>
      <c r="X69" s="816"/>
    </row>
    <row r="70" spans="2:24" ht="31.5" customHeight="1" x14ac:dyDescent="0.2">
      <c r="B70" s="802"/>
      <c r="C70" s="777"/>
      <c r="D70" s="778"/>
      <c r="E70" s="779"/>
      <c r="F70" s="7" t="s">
        <v>603</v>
      </c>
      <c r="G70" s="360"/>
      <c r="H70" s="360"/>
      <c r="I70" s="360"/>
      <c r="J70" s="537"/>
      <c r="K70" s="355"/>
      <c r="L70" s="284">
        <f t="shared" si="7"/>
        <v>0</v>
      </c>
      <c r="M70" s="826"/>
      <c r="N70" s="826"/>
      <c r="O70" s="232"/>
      <c r="P70" s="228">
        <f t="shared" si="8"/>
        <v>0</v>
      </c>
      <c r="Q70" s="767"/>
      <c r="R70" s="770"/>
      <c r="S70" s="466"/>
      <c r="T70" s="432">
        <f t="shared" si="9"/>
        <v>0</v>
      </c>
      <c r="U70" s="819"/>
      <c r="V70" s="819"/>
      <c r="W70" s="6"/>
      <c r="X70" s="816"/>
    </row>
    <row r="71" spans="2:24" ht="63.75" x14ac:dyDescent="0.2">
      <c r="B71" s="802"/>
      <c r="C71" s="777"/>
      <c r="D71" s="778"/>
      <c r="E71" s="779"/>
      <c r="F71" s="7" t="s">
        <v>756</v>
      </c>
      <c r="G71" s="360"/>
      <c r="H71" s="360"/>
      <c r="I71" s="360"/>
      <c r="J71" s="537"/>
      <c r="K71" s="355"/>
      <c r="L71" s="284">
        <f t="shared" si="7"/>
        <v>0</v>
      </c>
      <c r="M71" s="826"/>
      <c r="N71" s="826"/>
      <c r="O71" s="232"/>
      <c r="P71" s="228">
        <f t="shared" si="8"/>
        <v>0</v>
      </c>
      <c r="Q71" s="767"/>
      <c r="R71" s="770"/>
      <c r="S71" s="466"/>
      <c r="T71" s="432">
        <f t="shared" si="9"/>
        <v>0</v>
      </c>
      <c r="U71" s="819"/>
      <c r="V71" s="819"/>
      <c r="W71" s="6"/>
      <c r="X71" s="816"/>
    </row>
    <row r="72" spans="2:24" ht="86.25" customHeight="1" x14ac:dyDescent="0.2">
      <c r="B72" s="802"/>
      <c r="C72" s="777"/>
      <c r="D72" s="778"/>
      <c r="E72" s="779"/>
      <c r="F72" s="7" t="s">
        <v>526</v>
      </c>
      <c r="G72" s="360"/>
      <c r="H72" s="360"/>
      <c r="I72" s="360"/>
      <c r="J72" s="537"/>
      <c r="K72" s="355"/>
      <c r="L72" s="284">
        <f t="shared" si="7"/>
        <v>0</v>
      </c>
      <c r="M72" s="826"/>
      <c r="N72" s="826"/>
      <c r="O72" s="232"/>
      <c r="P72" s="228">
        <f t="shared" si="8"/>
        <v>0</v>
      </c>
      <c r="Q72" s="767"/>
      <c r="R72" s="770"/>
      <c r="S72" s="466"/>
      <c r="T72" s="432">
        <f t="shared" si="9"/>
        <v>0</v>
      </c>
      <c r="U72" s="819"/>
      <c r="V72" s="819"/>
      <c r="W72" s="6"/>
      <c r="X72" s="816"/>
    </row>
    <row r="73" spans="2:24" ht="63.75" x14ac:dyDescent="0.2">
      <c r="B73" s="802"/>
      <c r="C73" s="777"/>
      <c r="D73" s="778"/>
      <c r="E73" s="779"/>
      <c r="F73" s="7" t="s">
        <v>527</v>
      </c>
      <c r="G73" s="360"/>
      <c r="H73" s="360"/>
      <c r="I73" s="360"/>
      <c r="J73" s="537"/>
      <c r="K73" s="355"/>
      <c r="L73" s="284">
        <f t="shared" si="7"/>
        <v>0</v>
      </c>
      <c r="M73" s="826"/>
      <c r="N73" s="826"/>
      <c r="O73" s="232"/>
      <c r="P73" s="228">
        <f t="shared" si="8"/>
        <v>0</v>
      </c>
      <c r="Q73" s="767"/>
      <c r="R73" s="770"/>
      <c r="S73" s="466"/>
      <c r="T73" s="432">
        <f t="shared" si="9"/>
        <v>0</v>
      </c>
      <c r="U73" s="819"/>
      <c r="V73" s="819"/>
      <c r="W73" s="6"/>
      <c r="X73" s="816"/>
    </row>
    <row r="74" spans="2:24" ht="89.25" x14ac:dyDescent="0.2">
      <c r="B74" s="802" t="s">
        <v>507</v>
      </c>
      <c r="C74" s="774">
        <v>4</v>
      </c>
      <c r="D74" s="775"/>
      <c r="E74" s="776"/>
      <c r="F74" s="7" t="s">
        <v>757</v>
      </c>
      <c r="G74" s="360"/>
      <c r="H74" s="360"/>
      <c r="I74" s="360"/>
      <c r="J74" s="537"/>
      <c r="K74" s="355"/>
      <c r="L74" s="284">
        <f t="shared" si="7"/>
        <v>0</v>
      </c>
      <c r="M74" s="825">
        <f>SUM(L74:L81)</f>
        <v>0</v>
      </c>
      <c r="N74" s="825" t="str">
        <f>IF(AND(N57=0,N58=1,N62=2,N68=3,M74=8),4,"")</f>
        <v/>
      </c>
      <c r="O74" s="232"/>
      <c r="P74" s="228">
        <f t="shared" si="8"/>
        <v>0</v>
      </c>
      <c r="Q74" s="766">
        <f>SUM(P74:P81)</f>
        <v>0</v>
      </c>
      <c r="R74" s="769" t="str">
        <f>IF(AND(R57=0,R58=1,R62=2,R68=3,Q74=8),4,"")</f>
        <v/>
      </c>
      <c r="S74" s="466"/>
      <c r="T74" s="432">
        <f t="shared" si="9"/>
        <v>0</v>
      </c>
      <c r="U74" s="818">
        <f>SUM(T74:T81)</f>
        <v>0</v>
      </c>
      <c r="V74" s="818" t="str">
        <f>IF(AND(V57=0,V58=1,V62=2,V68=3,U74=8),4,"")</f>
        <v/>
      </c>
      <c r="W74" s="6"/>
      <c r="X74" s="816"/>
    </row>
    <row r="75" spans="2:24" ht="36.75" customHeight="1" x14ac:dyDescent="0.2">
      <c r="B75" s="802"/>
      <c r="C75" s="777"/>
      <c r="D75" s="778"/>
      <c r="E75" s="779"/>
      <c r="F75" s="7" t="s">
        <v>765</v>
      </c>
      <c r="G75" s="360"/>
      <c r="H75" s="360"/>
      <c r="I75" s="360"/>
      <c r="J75" s="537"/>
      <c r="K75" s="355"/>
      <c r="L75" s="284">
        <f t="shared" si="7"/>
        <v>0</v>
      </c>
      <c r="M75" s="826"/>
      <c r="N75" s="826"/>
      <c r="O75" s="232"/>
      <c r="P75" s="228">
        <f t="shared" si="8"/>
        <v>0</v>
      </c>
      <c r="Q75" s="767"/>
      <c r="R75" s="770"/>
      <c r="S75" s="466"/>
      <c r="T75" s="432">
        <f t="shared" si="9"/>
        <v>0</v>
      </c>
      <c r="U75" s="819"/>
      <c r="V75" s="819"/>
      <c r="W75" s="6"/>
      <c r="X75" s="816"/>
    </row>
    <row r="76" spans="2:24" ht="106.5" customHeight="1" x14ac:dyDescent="0.2">
      <c r="B76" s="802"/>
      <c r="C76" s="777"/>
      <c r="D76" s="778"/>
      <c r="E76" s="779"/>
      <c r="F76" s="8" t="s">
        <v>604</v>
      </c>
      <c r="G76" s="360"/>
      <c r="H76" s="360"/>
      <c r="I76" s="360"/>
      <c r="J76" s="537"/>
      <c r="K76" s="355"/>
      <c r="L76" s="284">
        <f t="shared" si="7"/>
        <v>0</v>
      </c>
      <c r="M76" s="826"/>
      <c r="N76" s="826"/>
      <c r="O76" s="232"/>
      <c r="P76" s="228">
        <f t="shared" si="8"/>
        <v>0</v>
      </c>
      <c r="Q76" s="767"/>
      <c r="R76" s="770"/>
      <c r="S76" s="466"/>
      <c r="T76" s="432">
        <f t="shared" si="9"/>
        <v>0</v>
      </c>
      <c r="U76" s="819"/>
      <c r="V76" s="819"/>
      <c r="W76" s="6"/>
      <c r="X76" s="816"/>
    </row>
    <row r="77" spans="2:24" ht="76.5" x14ac:dyDescent="0.2">
      <c r="B77" s="802"/>
      <c r="C77" s="777"/>
      <c r="D77" s="778"/>
      <c r="E77" s="779"/>
      <c r="F77" s="7" t="s">
        <v>605</v>
      </c>
      <c r="G77" s="360"/>
      <c r="H77" s="360"/>
      <c r="I77" s="360"/>
      <c r="J77" s="537"/>
      <c r="K77" s="355"/>
      <c r="L77" s="284">
        <f t="shared" si="7"/>
        <v>0</v>
      </c>
      <c r="M77" s="826"/>
      <c r="N77" s="826"/>
      <c r="O77" s="232"/>
      <c r="P77" s="228">
        <f t="shared" si="8"/>
        <v>0</v>
      </c>
      <c r="Q77" s="767"/>
      <c r="R77" s="770"/>
      <c r="S77" s="466"/>
      <c r="T77" s="432">
        <f t="shared" si="9"/>
        <v>0</v>
      </c>
      <c r="U77" s="819"/>
      <c r="V77" s="819"/>
      <c r="W77" s="6"/>
      <c r="X77" s="816"/>
    </row>
    <row r="78" spans="2:24" ht="112.5" customHeight="1" x14ac:dyDescent="0.2">
      <c r="B78" s="802"/>
      <c r="C78" s="777"/>
      <c r="D78" s="778"/>
      <c r="E78" s="779"/>
      <c r="F78" s="7" t="s">
        <v>758</v>
      </c>
      <c r="G78" s="360"/>
      <c r="H78" s="360"/>
      <c r="I78" s="360"/>
      <c r="J78" s="537"/>
      <c r="K78" s="355"/>
      <c r="L78" s="284">
        <f t="shared" si="7"/>
        <v>0</v>
      </c>
      <c r="M78" s="826"/>
      <c r="N78" s="826"/>
      <c r="O78" s="232"/>
      <c r="P78" s="228">
        <f t="shared" si="8"/>
        <v>0</v>
      </c>
      <c r="Q78" s="767"/>
      <c r="R78" s="770"/>
      <c r="S78" s="466"/>
      <c r="T78" s="432">
        <f t="shared" si="9"/>
        <v>0</v>
      </c>
      <c r="U78" s="819"/>
      <c r="V78" s="819"/>
      <c r="W78" s="6"/>
      <c r="X78" s="816"/>
    </row>
    <row r="79" spans="2:24" ht="76.5" x14ac:dyDescent="0.2">
      <c r="B79" s="802"/>
      <c r="C79" s="777"/>
      <c r="D79" s="778"/>
      <c r="E79" s="779"/>
      <c r="F79" s="7" t="s">
        <v>759</v>
      </c>
      <c r="G79" s="360"/>
      <c r="H79" s="360"/>
      <c r="I79" s="360"/>
      <c r="J79" s="537"/>
      <c r="K79" s="355"/>
      <c r="L79" s="284">
        <f t="shared" si="7"/>
        <v>0</v>
      </c>
      <c r="M79" s="826"/>
      <c r="N79" s="826"/>
      <c r="O79" s="232"/>
      <c r="P79" s="228">
        <f t="shared" si="8"/>
        <v>0</v>
      </c>
      <c r="Q79" s="767"/>
      <c r="R79" s="770"/>
      <c r="S79" s="466"/>
      <c r="T79" s="432">
        <f t="shared" si="9"/>
        <v>0</v>
      </c>
      <c r="U79" s="819"/>
      <c r="V79" s="819"/>
      <c r="W79" s="6"/>
      <c r="X79" s="816"/>
    </row>
    <row r="80" spans="2:24" ht="84.75" customHeight="1" x14ac:dyDescent="0.2">
      <c r="B80" s="802"/>
      <c r="C80" s="777"/>
      <c r="D80" s="778"/>
      <c r="E80" s="779"/>
      <c r="F80" s="7" t="s">
        <v>760</v>
      </c>
      <c r="G80" s="360"/>
      <c r="H80" s="360"/>
      <c r="I80" s="360"/>
      <c r="J80" s="537"/>
      <c r="K80" s="355"/>
      <c r="L80" s="284">
        <f t="shared" si="7"/>
        <v>0</v>
      </c>
      <c r="M80" s="826"/>
      <c r="N80" s="826"/>
      <c r="O80" s="232"/>
      <c r="P80" s="228">
        <f t="shared" si="8"/>
        <v>0</v>
      </c>
      <c r="Q80" s="767"/>
      <c r="R80" s="770"/>
      <c r="S80" s="466"/>
      <c r="T80" s="432">
        <f t="shared" si="9"/>
        <v>0</v>
      </c>
      <c r="U80" s="819"/>
      <c r="V80" s="819"/>
      <c r="W80" s="6"/>
      <c r="X80" s="816"/>
    </row>
    <row r="81" spans="2:25" ht="79.5" customHeight="1" x14ac:dyDescent="0.2">
      <c r="B81" s="802"/>
      <c r="C81" s="788"/>
      <c r="D81" s="789"/>
      <c r="E81" s="790"/>
      <c r="F81" s="7" t="s">
        <v>761</v>
      </c>
      <c r="G81" s="360"/>
      <c r="H81" s="360"/>
      <c r="I81" s="360"/>
      <c r="J81" s="537"/>
      <c r="K81" s="355"/>
      <c r="L81" s="284">
        <f t="shared" si="7"/>
        <v>0</v>
      </c>
      <c r="M81" s="827"/>
      <c r="N81" s="827"/>
      <c r="O81" s="232"/>
      <c r="P81" s="228">
        <f t="shared" si="8"/>
        <v>0</v>
      </c>
      <c r="Q81" s="768"/>
      <c r="R81" s="771"/>
      <c r="S81" s="466"/>
      <c r="T81" s="432">
        <f t="shared" si="9"/>
        <v>0</v>
      </c>
      <c r="U81" s="820"/>
      <c r="V81" s="820"/>
      <c r="W81" s="6"/>
      <c r="X81" s="816"/>
    </row>
    <row r="82" spans="2:25" ht="102" x14ac:dyDescent="0.2">
      <c r="B82" s="802" t="s">
        <v>397</v>
      </c>
      <c r="C82" s="774">
        <v>5</v>
      </c>
      <c r="D82" s="775"/>
      <c r="E82" s="776"/>
      <c r="F82" s="8" t="s">
        <v>607</v>
      </c>
      <c r="G82" s="360"/>
      <c r="H82" s="360"/>
      <c r="I82" s="360"/>
      <c r="J82" s="537"/>
      <c r="K82" s="355"/>
      <c r="L82" s="284">
        <f t="shared" si="7"/>
        <v>0</v>
      </c>
      <c r="M82" s="825">
        <f>SUM(L82:L88)</f>
        <v>0</v>
      </c>
      <c r="N82" s="825" t="str">
        <f>IF(AND(N57=0,N58=1,N62=2,N68=3,N74=4,M82=7),5,"")</f>
        <v/>
      </c>
      <c r="O82" s="232"/>
      <c r="P82" s="228">
        <f t="shared" si="8"/>
        <v>0</v>
      </c>
      <c r="Q82" s="766">
        <f>SUM(P82:P88)</f>
        <v>0</v>
      </c>
      <c r="R82" s="769" t="str">
        <f>IF(AND(R57=0,R58=1,R62=2,R68=3,R74=4,Q82=7),5,"")</f>
        <v/>
      </c>
      <c r="S82" s="466"/>
      <c r="T82" s="432">
        <f t="shared" si="9"/>
        <v>0</v>
      </c>
      <c r="U82" s="818">
        <f>SUM(T82:T88)</f>
        <v>0</v>
      </c>
      <c r="V82" s="818" t="str">
        <f>IF(AND(V57=0,V58=1,V62=2,V68=3,V74=4,U82=7),5,"")</f>
        <v/>
      </c>
      <c r="W82" s="6"/>
      <c r="X82" s="816"/>
    </row>
    <row r="83" spans="2:25" ht="44.25" customHeight="1" x14ac:dyDescent="0.2">
      <c r="B83" s="802"/>
      <c r="C83" s="777"/>
      <c r="D83" s="778"/>
      <c r="E83" s="779"/>
      <c r="F83" s="7" t="s">
        <v>608</v>
      </c>
      <c r="G83" s="360"/>
      <c r="H83" s="360"/>
      <c r="I83" s="360"/>
      <c r="J83" s="537"/>
      <c r="K83" s="355"/>
      <c r="L83" s="284">
        <f t="shared" si="7"/>
        <v>0</v>
      </c>
      <c r="M83" s="826"/>
      <c r="N83" s="826"/>
      <c r="O83" s="232"/>
      <c r="P83" s="228">
        <f t="shared" si="8"/>
        <v>0</v>
      </c>
      <c r="Q83" s="767"/>
      <c r="R83" s="770"/>
      <c r="S83" s="466"/>
      <c r="T83" s="432">
        <f t="shared" si="9"/>
        <v>0</v>
      </c>
      <c r="U83" s="819"/>
      <c r="V83" s="819"/>
      <c r="W83" s="6"/>
      <c r="X83" s="816"/>
    </row>
    <row r="84" spans="2:25" ht="105.75" customHeight="1" x14ac:dyDescent="0.2">
      <c r="B84" s="802"/>
      <c r="C84" s="777"/>
      <c r="D84" s="778"/>
      <c r="E84" s="779"/>
      <c r="F84" s="7" t="s">
        <v>762</v>
      </c>
      <c r="G84" s="360"/>
      <c r="H84" s="360"/>
      <c r="I84" s="360"/>
      <c r="J84" s="537"/>
      <c r="K84" s="355"/>
      <c r="L84" s="284">
        <f t="shared" si="7"/>
        <v>0</v>
      </c>
      <c r="M84" s="826"/>
      <c r="N84" s="826"/>
      <c r="O84" s="232"/>
      <c r="P84" s="228">
        <f t="shared" si="8"/>
        <v>0</v>
      </c>
      <c r="Q84" s="767"/>
      <c r="R84" s="770"/>
      <c r="S84" s="466"/>
      <c r="T84" s="432">
        <f t="shared" si="9"/>
        <v>0</v>
      </c>
      <c r="U84" s="819"/>
      <c r="V84" s="819"/>
      <c r="W84" s="6"/>
      <c r="X84" s="816"/>
    </row>
    <row r="85" spans="2:25" ht="79.5" customHeight="1" x14ac:dyDescent="0.2">
      <c r="B85" s="802"/>
      <c r="C85" s="777"/>
      <c r="D85" s="778"/>
      <c r="E85" s="779"/>
      <c r="F85" s="56" t="s">
        <v>764</v>
      </c>
      <c r="G85" s="360"/>
      <c r="H85" s="360"/>
      <c r="I85" s="360"/>
      <c r="J85" s="537"/>
      <c r="K85" s="355"/>
      <c r="L85" s="284">
        <f t="shared" si="7"/>
        <v>0</v>
      </c>
      <c r="M85" s="826"/>
      <c r="N85" s="826"/>
      <c r="O85" s="232"/>
      <c r="P85" s="228">
        <f t="shared" si="8"/>
        <v>0</v>
      </c>
      <c r="Q85" s="767"/>
      <c r="R85" s="770"/>
      <c r="S85" s="466"/>
      <c r="T85" s="432">
        <f t="shared" si="9"/>
        <v>0</v>
      </c>
      <c r="U85" s="819"/>
      <c r="V85" s="819"/>
      <c r="W85" s="6"/>
      <c r="X85" s="816"/>
    </row>
    <row r="86" spans="2:25" ht="58.5" customHeight="1" x14ac:dyDescent="0.2">
      <c r="B86" s="802"/>
      <c r="C86" s="777"/>
      <c r="D86" s="778"/>
      <c r="E86" s="779"/>
      <c r="F86" s="7" t="s">
        <v>609</v>
      </c>
      <c r="G86" s="360"/>
      <c r="H86" s="360"/>
      <c r="I86" s="360"/>
      <c r="J86" s="537"/>
      <c r="K86" s="355"/>
      <c r="L86" s="284">
        <f t="shared" si="7"/>
        <v>0</v>
      </c>
      <c r="M86" s="826"/>
      <c r="N86" s="826"/>
      <c r="O86" s="232"/>
      <c r="P86" s="228">
        <f t="shared" si="8"/>
        <v>0</v>
      </c>
      <c r="Q86" s="767"/>
      <c r="R86" s="770"/>
      <c r="S86" s="466"/>
      <c r="T86" s="432">
        <f t="shared" si="9"/>
        <v>0</v>
      </c>
      <c r="U86" s="819"/>
      <c r="V86" s="819"/>
      <c r="W86" s="6"/>
      <c r="X86" s="816"/>
    </row>
    <row r="87" spans="2:25" ht="114.75" x14ac:dyDescent="0.2">
      <c r="B87" s="802"/>
      <c r="C87" s="777"/>
      <c r="D87" s="778"/>
      <c r="E87" s="779"/>
      <c r="F87" s="7" t="s">
        <v>763</v>
      </c>
      <c r="G87" s="360"/>
      <c r="H87" s="360"/>
      <c r="I87" s="360"/>
      <c r="J87" s="537"/>
      <c r="K87" s="355"/>
      <c r="L87" s="284">
        <f t="shared" si="7"/>
        <v>0</v>
      </c>
      <c r="M87" s="826"/>
      <c r="N87" s="826"/>
      <c r="O87" s="232"/>
      <c r="P87" s="228">
        <f t="shared" si="8"/>
        <v>0</v>
      </c>
      <c r="Q87" s="767"/>
      <c r="R87" s="770"/>
      <c r="S87" s="466"/>
      <c r="T87" s="432">
        <f t="shared" si="9"/>
        <v>0</v>
      </c>
      <c r="U87" s="819"/>
      <c r="V87" s="819"/>
      <c r="W87" s="6"/>
      <c r="X87" s="816"/>
    </row>
    <row r="88" spans="2:25" ht="189.75" customHeight="1" x14ac:dyDescent="0.2">
      <c r="B88" s="802"/>
      <c r="C88" s="788"/>
      <c r="D88" s="789"/>
      <c r="E88" s="790"/>
      <c r="F88" s="7" t="s">
        <v>610</v>
      </c>
      <c r="G88" s="360"/>
      <c r="H88" s="360"/>
      <c r="I88" s="360"/>
      <c r="J88" s="537"/>
      <c r="K88" s="355"/>
      <c r="L88" s="284">
        <f t="shared" si="7"/>
        <v>0</v>
      </c>
      <c r="M88" s="826"/>
      <c r="N88" s="826"/>
      <c r="O88" s="232"/>
      <c r="P88" s="228">
        <f t="shared" si="8"/>
        <v>0</v>
      </c>
      <c r="Q88" s="767"/>
      <c r="R88" s="770"/>
      <c r="S88" s="466"/>
      <c r="T88" s="432">
        <f t="shared" si="9"/>
        <v>0</v>
      </c>
      <c r="U88" s="819"/>
      <c r="V88" s="819"/>
      <c r="W88" s="6"/>
      <c r="X88" s="816"/>
    </row>
    <row r="89" spans="2:25" s="33" customFormat="1" ht="15.75" x14ac:dyDescent="0.2">
      <c r="B89" s="39"/>
      <c r="C89" s="40"/>
      <c r="D89" s="40"/>
      <c r="E89" s="40"/>
      <c r="F89" s="41"/>
      <c r="G89" s="41"/>
      <c r="H89" s="41"/>
      <c r="I89" s="41"/>
      <c r="J89" s="41"/>
      <c r="K89" s="217"/>
      <c r="L89" s="198"/>
      <c r="M89" s="187"/>
      <c r="N89" s="192"/>
      <c r="O89" s="207"/>
      <c r="P89" s="230"/>
      <c r="Q89" s="230"/>
      <c r="R89" s="230"/>
      <c r="S89" s="207"/>
      <c r="T89" s="52"/>
      <c r="U89" s="43"/>
      <c r="V89" s="43"/>
      <c r="W89" s="42"/>
      <c r="X89" s="42"/>
      <c r="Y89" s="2"/>
    </row>
    <row r="90" spans="2:25" ht="18" x14ac:dyDescent="0.2">
      <c r="B90" s="800" t="s">
        <v>34</v>
      </c>
      <c r="C90" s="801"/>
      <c r="D90" s="801"/>
      <c r="E90" s="801"/>
      <c r="F90" s="801"/>
      <c r="G90" s="801"/>
      <c r="H90" s="801"/>
      <c r="I90" s="801"/>
      <c r="J90" s="801"/>
      <c r="K90" s="801"/>
      <c r="L90" s="801"/>
      <c r="M90" s="801"/>
      <c r="N90" s="801"/>
      <c r="O90" s="801"/>
      <c r="P90" s="801"/>
      <c r="Q90" s="801"/>
      <c r="R90" s="801"/>
      <c r="S90" s="801"/>
      <c r="T90" s="801"/>
      <c r="U90" s="801"/>
      <c r="V90" s="801"/>
      <c r="W90" s="801"/>
      <c r="X90" s="59"/>
    </row>
    <row r="91" spans="2:25" ht="63.75" x14ac:dyDescent="0.2">
      <c r="B91" s="300" t="s">
        <v>553</v>
      </c>
      <c r="C91" s="774">
        <v>0</v>
      </c>
      <c r="D91" s="775"/>
      <c r="E91" s="776"/>
      <c r="F91" s="57" t="s">
        <v>398</v>
      </c>
      <c r="G91" s="443" t="s">
        <v>874</v>
      </c>
      <c r="H91" s="443" t="s">
        <v>875</v>
      </c>
      <c r="I91" s="443" t="s">
        <v>864</v>
      </c>
      <c r="J91" s="555"/>
      <c r="K91" s="355"/>
      <c r="L91" s="197">
        <f t="shared" ref="L91:L125" si="10">IF(K91="виконано, є підтвердження",1,0)</f>
        <v>0</v>
      </c>
      <c r="M91" s="296">
        <f>L91</f>
        <v>0</v>
      </c>
      <c r="N91" s="296">
        <f>IF(M91=2,0,0)</f>
        <v>0</v>
      </c>
      <c r="O91" s="232" t="s">
        <v>28</v>
      </c>
      <c r="P91" s="228">
        <f t="shared" ref="P91:P125" si="11">IF(OR(O91="прийнято", O91="доопрацьовано після верифікації"),1,0)</f>
        <v>1</v>
      </c>
      <c r="Q91" s="302">
        <f>P91</f>
        <v>1</v>
      </c>
      <c r="R91" s="301">
        <f>IF(Q91=2,0,0)</f>
        <v>0</v>
      </c>
      <c r="S91" s="466" t="s">
        <v>28</v>
      </c>
      <c r="T91" s="432">
        <f>IF($S91="прийнято",1,0)</f>
        <v>1</v>
      </c>
      <c r="U91" s="448">
        <f>T91</f>
        <v>1</v>
      </c>
      <c r="V91" s="448">
        <f>IF(U91=2,0,0)</f>
        <v>0</v>
      </c>
      <c r="W91" s="50"/>
      <c r="X91" s="806" t="s">
        <v>903</v>
      </c>
    </row>
    <row r="92" spans="2:25" ht="28.5" customHeight="1" x14ac:dyDescent="0.2">
      <c r="B92" s="804" t="s">
        <v>569</v>
      </c>
      <c r="C92" s="774">
        <v>1</v>
      </c>
      <c r="D92" s="775"/>
      <c r="E92" s="776"/>
      <c r="F92" s="56" t="s">
        <v>572</v>
      </c>
      <c r="G92" s="360"/>
      <c r="H92" s="360"/>
      <c r="I92" s="360"/>
      <c r="J92" s="365" t="s">
        <v>902</v>
      </c>
      <c r="K92" s="355"/>
      <c r="L92" s="284">
        <f t="shared" si="10"/>
        <v>0</v>
      </c>
      <c r="M92" s="825">
        <f>SUM(L92:L96)</f>
        <v>0</v>
      </c>
      <c r="N92" s="825" t="str">
        <f>IF(AND(N91=0,M92=5),1,"")</f>
        <v/>
      </c>
      <c r="O92" s="232" t="s">
        <v>121</v>
      </c>
      <c r="P92" s="228">
        <f t="shared" si="11"/>
        <v>0</v>
      </c>
      <c r="Q92" s="766">
        <f>SUM(P92:P96)</f>
        <v>4</v>
      </c>
      <c r="R92" s="769" t="str">
        <f>IF(AND(R91=0,Q92=5),1,"")</f>
        <v/>
      </c>
      <c r="S92" s="466" t="s">
        <v>121</v>
      </c>
      <c r="T92" s="432">
        <f t="shared" ref="T92:T125" si="12">IF($S92="прийнято",1,0)</f>
        <v>0</v>
      </c>
      <c r="U92" s="818">
        <f>SUM(T92:T96)</f>
        <v>4</v>
      </c>
      <c r="V92" s="818" t="str">
        <f>IF(AND(V91=0,U92=5),1,"")</f>
        <v/>
      </c>
      <c r="W92" s="50"/>
      <c r="X92" s="807"/>
    </row>
    <row r="93" spans="2:25" ht="48.95" customHeight="1" x14ac:dyDescent="0.2">
      <c r="B93" s="847"/>
      <c r="C93" s="777"/>
      <c r="D93" s="778"/>
      <c r="E93" s="779"/>
      <c r="F93" s="56" t="s">
        <v>570</v>
      </c>
      <c r="G93" s="598" t="s">
        <v>871</v>
      </c>
      <c r="H93" s="360"/>
      <c r="I93" s="360"/>
      <c r="J93" s="365" t="s">
        <v>872</v>
      </c>
      <c r="K93" s="355"/>
      <c r="L93" s="284">
        <f t="shared" si="10"/>
        <v>0</v>
      </c>
      <c r="M93" s="826"/>
      <c r="N93" s="826"/>
      <c r="O93" s="232" t="s">
        <v>28</v>
      </c>
      <c r="P93" s="228">
        <f t="shared" si="11"/>
        <v>1</v>
      </c>
      <c r="Q93" s="767"/>
      <c r="R93" s="770"/>
      <c r="S93" s="466" t="s">
        <v>28</v>
      </c>
      <c r="T93" s="432">
        <f t="shared" si="12"/>
        <v>1</v>
      </c>
      <c r="U93" s="819"/>
      <c r="V93" s="819"/>
      <c r="W93" s="50"/>
      <c r="X93" s="807"/>
    </row>
    <row r="94" spans="2:25" ht="60" x14ac:dyDescent="0.2">
      <c r="B94" s="847"/>
      <c r="C94" s="777"/>
      <c r="D94" s="778"/>
      <c r="E94" s="779"/>
      <c r="F94" s="283" t="s">
        <v>571</v>
      </c>
      <c r="G94" s="598" t="s">
        <v>871</v>
      </c>
      <c r="H94" s="360"/>
      <c r="I94" s="360"/>
      <c r="J94" s="365" t="s">
        <v>876</v>
      </c>
      <c r="K94" s="355"/>
      <c r="L94" s="284">
        <f t="shared" si="10"/>
        <v>0</v>
      </c>
      <c r="M94" s="826"/>
      <c r="N94" s="826"/>
      <c r="O94" s="596" t="s">
        <v>28</v>
      </c>
      <c r="P94" s="228">
        <f t="shared" si="11"/>
        <v>1</v>
      </c>
      <c r="Q94" s="767"/>
      <c r="R94" s="770"/>
      <c r="S94" s="466" t="s">
        <v>28</v>
      </c>
      <c r="T94" s="432">
        <f t="shared" si="12"/>
        <v>1</v>
      </c>
      <c r="U94" s="819"/>
      <c r="V94" s="819"/>
      <c r="W94" s="50"/>
      <c r="X94" s="807"/>
    </row>
    <row r="95" spans="2:25" ht="49.5" customHeight="1" x14ac:dyDescent="0.2">
      <c r="B95" s="847"/>
      <c r="C95" s="777"/>
      <c r="D95" s="778"/>
      <c r="E95" s="779"/>
      <c r="F95" s="56" t="s">
        <v>399</v>
      </c>
      <c r="G95" s="56" t="s">
        <v>907</v>
      </c>
      <c r="H95" s="56" t="s">
        <v>908</v>
      </c>
      <c r="I95" s="360"/>
      <c r="J95" s="365" t="s">
        <v>941</v>
      </c>
      <c r="K95" s="355"/>
      <c r="L95" s="284">
        <f t="shared" si="10"/>
        <v>0</v>
      </c>
      <c r="M95" s="826"/>
      <c r="N95" s="826"/>
      <c r="O95" s="521" t="s">
        <v>28</v>
      </c>
      <c r="P95" s="496">
        <f t="shared" si="11"/>
        <v>1</v>
      </c>
      <c r="Q95" s="767"/>
      <c r="R95" s="770"/>
      <c r="S95" s="466" t="s">
        <v>28</v>
      </c>
      <c r="T95" s="432">
        <f t="shared" si="12"/>
        <v>1</v>
      </c>
      <c r="U95" s="819"/>
      <c r="V95" s="819"/>
      <c r="W95" s="50"/>
      <c r="X95" s="807"/>
    </row>
    <row r="96" spans="2:25" ht="74.45" customHeight="1" x14ac:dyDescent="0.2">
      <c r="B96" s="805"/>
      <c r="C96" s="788"/>
      <c r="D96" s="789"/>
      <c r="E96" s="790"/>
      <c r="F96" s="56" t="s">
        <v>568</v>
      </c>
      <c r="G96" s="360" t="s">
        <v>904</v>
      </c>
      <c r="H96" s="598" t="s">
        <v>871</v>
      </c>
      <c r="I96" s="598" t="s">
        <v>873</v>
      </c>
      <c r="J96" s="365" t="s">
        <v>905</v>
      </c>
      <c r="K96" s="355"/>
      <c r="L96" s="284">
        <f t="shared" si="10"/>
        <v>0</v>
      </c>
      <c r="M96" s="827"/>
      <c r="N96" s="827"/>
      <c r="O96" s="597" t="s">
        <v>28</v>
      </c>
      <c r="P96" s="228">
        <f t="shared" si="11"/>
        <v>1</v>
      </c>
      <c r="Q96" s="768"/>
      <c r="R96" s="771"/>
      <c r="S96" s="466" t="s">
        <v>28</v>
      </c>
      <c r="T96" s="432">
        <f t="shared" si="12"/>
        <v>1</v>
      </c>
      <c r="U96" s="820"/>
      <c r="V96" s="820"/>
      <c r="W96" s="50"/>
      <c r="X96" s="807"/>
    </row>
    <row r="97" spans="2:24" ht="57.75" customHeight="1" x14ac:dyDescent="0.2">
      <c r="B97" s="802" t="s">
        <v>554</v>
      </c>
      <c r="C97" s="774">
        <v>2</v>
      </c>
      <c r="D97" s="775"/>
      <c r="E97" s="776"/>
      <c r="F97" s="56" t="s">
        <v>573</v>
      </c>
      <c r="G97" s="360"/>
      <c r="I97" s="360"/>
      <c r="J97" s="365" t="s">
        <v>960</v>
      </c>
      <c r="K97" s="355"/>
      <c r="L97" s="284">
        <f t="shared" si="10"/>
        <v>0</v>
      </c>
      <c r="M97" s="825">
        <f>SUM(L97:L100)</f>
        <v>0</v>
      </c>
      <c r="N97" s="825" t="str">
        <f>IF(AND(N91=0,N92=1,M97=4),2,"")</f>
        <v/>
      </c>
      <c r="O97" s="232" t="s">
        <v>121</v>
      </c>
      <c r="P97" s="228">
        <f t="shared" si="11"/>
        <v>0</v>
      </c>
      <c r="Q97" s="766">
        <f>SUM(P97:P100)</f>
        <v>1</v>
      </c>
      <c r="R97" s="769" t="str">
        <f>IF(AND(R91=0,R92=1,Q97=4),2,"")</f>
        <v/>
      </c>
      <c r="S97" s="466" t="s">
        <v>121</v>
      </c>
      <c r="T97" s="432">
        <f t="shared" si="12"/>
        <v>0</v>
      </c>
      <c r="U97" s="818">
        <f>SUM(T97:T100)</f>
        <v>2</v>
      </c>
      <c r="V97" s="818" t="str">
        <f>IF(AND(V91=0,V92=1,U97=4),2,"")</f>
        <v/>
      </c>
      <c r="W97" s="50"/>
      <c r="X97" s="807"/>
    </row>
    <row r="98" spans="2:24" ht="73.5" customHeight="1" x14ac:dyDescent="0.2">
      <c r="B98" s="802"/>
      <c r="C98" s="777"/>
      <c r="D98" s="778"/>
      <c r="E98" s="779"/>
      <c r="F98" s="56" t="s">
        <v>651</v>
      </c>
      <c r="G98" s="598" t="s">
        <v>871</v>
      </c>
      <c r="H98" s="360"/>
      <c r="I98" s="360"/>
      <c r="J98" s="365" t="s">
        <v>872</v>
      </c>
      <c r="K98" s="355"/>
      <c r="L98" s="284">
        <f t="shared" si="10"/>
        <v>0</v>
      </c>
      <c r="M98" s="826"/>
      <c r="N98" s="826"/>
      <c r="O98" s="232" t="s">
        <v>28</v>
      </c>
      <c r="P98" s="228">
        <f t="shared" si="11"/>
        <v>1</v>
      </c>
      <c r="Q98" s="767"/>
      <c r="R98" s="770"/>
      <c r="S98" s="466" t="s">
        <v>28</v>
      </c>
      <c r="T98" s="432">
        <f t="shared" si="12"/>
        <v>1</v>
      </c>
      <c r="U98" s="819"/>
      <c r="V98" s="819"/>
      <c r="W98" s="50"/>
      <c r="X98" s="807"/>
    </row>
    <row r="99" spans="2:24" ht="60" x14ac:dyDescent="0.2">
      <c r="B99" s="802"/>
      <c r="C99" s="777"/>
      <c r="D99" s="778"/>
      <c r="E99" s="779"/>
      <c r="F99" s="56" t="s">
        <v>574</v>
      </c>
      <c r="G99" s="598" t="s">
        <v>882</v>
      </c>
      <c r="H99" s="360"/>
      <c r="I99" s="360"/>
      <c r="J99" s="365" t="s">
        <v>879</v>
      </c>
      <c r="K99" s="355"/>
      <c r="L99" s="284">
        <f t="shared" si="10"/>
        <v>0</v>
      </c>
      <c r="M99" s="826"/>
      <c r="N99" s="826"/>
      <c r="O99" s="232"/>
      <c r="P99" s="228">
        <f t="shared" si="11"/>
        <v>0</v>
      </c>
      <c r="Q99" s="767"/>
      <c r="R99" s="770"/>
      <c r="S99" s="466" t="s">
        <v>28</v>
      </c>
      <c r="T99" s="432">
        <f t="shared" si="12"/>
        <v>1</v>
      </c>
      <c r="U99" s="819"/>
      <c r="V99" s="819"/>
      <c r="W99" s="50"/>
      <c r="X99" s="807"/>
    </row>
    <row r="100" spans="2:24" ht="89.25" x14ac:dyDescent="0.2">
      <c r="B100" s="802"/>
      <c r="C100" s="777"/>
      <c r="D100" s="778"/>
      <c r="E100" s="779"/>
      <c r="F100" s="56" t="s">
        <v>766</v>
      </c>
      <c r="G100" s="354" t="s">
        <v>131</v>
      </c>
      <c r="H100" s="360"/>
      <c r="I100" s="360"/>
      <c r="J100" s="365"/>
      <c r="K100" s="355"/>
      <c r="L100" s="284">
        <f t="shared" si="10"/>
        <v>0</v>
      </c>
      <c r="M100" s="826"/>
      <c r="N100" s="826"/>
      <c r="O100" s="232"/>
      <c r="P100" s="228">
        <f t="shared" si="11"/>
        <v>0</v>
      </c>
      <c r="Q100" s="767"/>
      <c r="R100" s="770"/>
      <c r="S100" s="466"/>
      <c r="T100" s="432">
        <f t="shared" si="12"/>
        <v>0</v>
      </c>
      <c r="U100" s="819"/>
      <c r="V100" s="819"/>
      <c r="W100" s="50"/>
      <c r="X100" s="807"/>
    </row>
    <row r="101" spans="2:24" ht="34.5" customHeight="1" x14ac:dyDescent="0.2">
      <c r="B101" s="846" t="s">
        <v>577</v>
      </c>
      <c r="C101" s="786">
        <v>3</v>
      </c>
      <c r="D101" s="775"/>
      <c r="E101" s="776"/>
      <c r="F101" s="7" t="s">
        <v>576</v>
      </c>
      <c r="G101" s="360"/>
      <c r="H101" s="360"/>
      <c r="I101" s="360"/>
      <c r="J101" s="365"/>
      <c r="K101" s="355"/>
      <c r="L101" s="284">
        <f t="shared" si="10"/>
        <v>0</v>
      </c>
      <c r="M101" s="825">
        <f>SUM(L101:L106)</f>
        <v>0</v>
      </c>
      <c r="N101" s="825" t="str">
        <f>IF(AND(N91=0,N92=1,N97=2,M101=6),3,"")</f>
        <v/>
      </c>
      <c r="O101" s="232"/>
      <c r="P101" s="228">
        <f t="shared" si="11"/>
        <v>0</v>
      </c>
      <c r="Q101" s="766">
        <f>SUM(P101:P106)</f>
        <v>0</v>
      </c>
      <c r="R101" s="769" t="str">
        <f>IF(AND(R91=0,R92=1,R97=2,Q101=6),3,"")</f>
        <v/>
      </c>
      <c r="S101" s="466"/>
      <c r="T101" s="432">
        <f t="shared" si="12"/>
        <v>0</v>
      </c>
      <c r="U101" s="818">
        <f>SUM(T101:T106)</f>
        <v>0</v>
      </c>
      <c r="V101" s="818" t="str">
        <f>IF(AND(V91=0,V92=1,V97=2,U101=6),3,"")</f>
        <v/>
      </c>
      <c r="W101" s="50"/>
      <c r="X101" s="807"/>
    </row>
    <row r="102" spans="2:24" ht="36" customHeight="1" x14ac:dyDescent="0.2">
      <c r="B102" s="846"/>
      <c r="C102" s="787"/>
      <c r="D102" s="778"/>
      <c r="E102" s="779"/>
      <c r="F102" s="7" t="s">
        <v>575</v>
      </c>
      <c r="G102" s="360"/>
      <c r="H102" s="360"/>
      <c r="I102" s="360"/>
      <c r="J102" s="365"/>
      <c r="K102" s="355"/>
      <c r="L102" s="284">
        <f t="shared" si="10"/>
        <v>0</v>
      </c>
      <c r="M102" s="826"/>
      <c r="N102" s="826"/>
      <c r="O102" s="232"/>
      <c r="P102" s="228">
        <f t="shared" si="11"/>
        <v>0</v>
      </c>
      <c r="Q102" s="767"/>
      <c r="R102" s="770"/>
      <c r="S102" s="466"/>
      <c r="T102" s="432">
        <f t="shared" si="12"/>
        <v>0</v>
      </c>
      <c r="U102" s="819"/>
      <c r="V102" s="819"/>
      <c r="W102" s="50"/>
      <c r="X102" s="807"/>
    </row>
    <row r="103" spans="2:24" ht="56.25" customHeight="1" x14ac:dyDescent="0.2">
      <c r="B103" s="846"/>
      <c r="C103" s="787"/>
      <c r="D103" s="778"/>
      <c r="E103" s="779"/>
      <c r="F103" s="7" t="s">
        <v>767</v>
      </c>
      <c r="G103" s="360"/>
      <c r="H103" s="360"/>
      <c r="I103" s="360"/>
      <c r="J103" s="556"/>
      <c r="K103" s="355"/>
      <c r="L103" s="284">
        <f t="shared" si="10"/>
        <v>0</v>
      </c>
      <c r="M103" s="826"/>
      <c r="N103" s="826"/>
      <c r="O103" s="232"/>
      <c r="P103" s="228">
        <f t="shared" si="11"/>
        <v>0</v>
      </c>
      <c r="Q103" s="767"/>
      <c r="R103" s="770"/>
      <c r="S103" s="466"/>
      <c r="T103" s="432">
        <f t="shared" si="12"/>
        <v>0</v>
      </c>
      <c r="U103" s="819"/>
      <c r="V103" s="819"/>
      <c r="W103" s="50"/>
      <c r="X103" s="807"/>
    </row>
    <row r="104" spans="2:24" ht="39" customHeight="1" x14ac:dyDescent="0.2">
      <c r="B104" s="846"/>
      <c r="C104" s="787"/>
      <c r="D104" s="778"/>
      <c r="E104" s="779"/>
      <c r="F104" s="7" t="s">
        <v>578</v>
      </c>
      <c r="G104" s="360"/>
      <c r="H104" s="360"/>
      <c r="I104" s="360"/>
      <c r="J104" s="365"/>
      <c r="K104" s="355"/>
      <c r="L104" s="284">
        <f t="shared" si="10"/>
        <v>0</v>
      </c>
      <c r="M104" s="826"/>
      <c r="N104" s="826"/>
      <c r="O104" s="232"/>
      <c r="P104" s="228">
        <f t="shared" si="11"/>
        <v>0</v>
      </c>
      <c r="Q104" s="767"/>
      <c r="R104" s="770"/>
      <c r="S104" s="466"/>
      <c r="T104" s="432">
        <f t="shared" si="12"/>
        <v>0</v>
      </c>
      <c r="U104" s="819"/>
      <c r="V104" s="819"/>
      <c r="W104" s="50"/>
      <c r="X104" s="807"/>
    </row>
    <row r="105" spans="2:24" ht="50.25" customHeight="1" x14ac:dyDescent="0.2">
      <c r="B105" s="846"/>
      <c r="C105" s="787"/>
      <c r="D105" s="778"/>
      <c r="E105" s="779"/>
      <c r="F105" s="7" t="s">
        <v>771</v>
      </c>
      <c r="G105" s="354" t="s">
        <v>131</v>
      </c>
      <c r="H105" s="354" t="s">
        <v>131</v>
      </c>
      <c r="I105" s="360"/>
      <c r="J105" s="365"/>
      <c r="K105" s="355"/>
      <c r="L105" s="284">
        <f t="shared" si="10"/>
        <v>0</v>
      </c>
      <c r="M105" s="826"/>
      <c r="N105" s="826"/>
      <c r="O105" s="232"/>
      <c r="P105" s="228">
        <f t="shared" si="11"/>
        <v>0</v>
      </c>
      <c r="Q105" s="767"/>
      <c r="R105" s="770"/>
      <c r="S105" s="466"/>
      <c r="T105" s="432">
        <f t="shared" si="12"/>
        <v>0</v>
      </c>
      <c r="U105" s="819"/>
      <c r="V105" s="819"/>
      <c r="W105" s="50"/>
      <c r="X105" s="807"/>
    </row>
    <row r="106" spans="2:24" ht="51" x14ac:dyDescent="0.2">
      <c r="B106" s="846"/>
      <c r="C106" s="787"/>
      <c r="D106" s="778"/>
      <c r="E106" s="779"/>
      <c r="F106" s="7" t="s">
        <v>652</v>
      </c>
      <c r="G106" s="360"/>
      <c r="H106" s="360"/>
      <c r="I106" s="360"/>
      <c r="J106" s="556"/>
      <c r="K106" s="355"/>
      <c r="L106" s="284">
        <f t="shared" si="10"/>
        <v>0</v>
      </c>
      <c r="M106" s="826"/>
      <c r="N106" s="826"/>
      <c r="O106" s="232"/>
      <c r="P106" s="228">
        <f t="shared" si="11"/>
        <v>0</v>
      </c>
      <c r="Q106" s="767"/>
      <c r="R106" s="770"/>
      <c r="S106" s="466"/>
      <c r="T106" s="432">
        <f t="shared" si="12"/>
        <v>0</v>
      </c>
      <c r="U106" s="819"/>
      <c r="V106" s="819"/>
      <c r="W106" s="50"/>
      <c r="X106" s="807"/>
    </row>
    <row r="107" spans="2:24" ht="25.5" x14ac:dyDescent="0.2">
      <c r="B107" s="802" t="s">
        <v>555</v>
      </c>
      <c r="C107" s="774">
        <v>4</v>
      </c>
      <c r="D107" s="775"/>
      <c r="E107" s="776"/>
      <c r="F107" s="285" t="s">
        <v>579</v>
      </c>
      <c r="G107" s="383"/>
      <c r="H107" s="383"/>
      <c r="I107" s="383"/>
      <c r="J107" s="519"/>
      <c r="K107" s="355"/>
      <c r="L107" s="284">
        <f t="shared" si="10"/>
        <v>0</v>
      </c>
      <c r="M107" s="825">
        <f>SUM(L107:L114)</f>
        <v>0</v>
      </c>
      <c r="N107" s="825" t="str">
        <f>IF(AND(N91=0,N92=1,N97=2,N101=3,M107=8),4,"")</f>
        <v/>
      </c>
      <c r="O107" s="232"/>
      <c r="P107" s="228">
        <f t="shared" si="11"/>
        <v>0</v>
      </c>
      <c r="Q107" s="766">
        <f>SUM(P107:P114)</f>
        <v>0</v>
      </c>
      <c r="R107" s="769" t="str">
        <f>IF(AND(R91=0,R92=1,R97=2,R101=3,Q107=8),4,"")</f>
        <v/>
      </c>
      <c r="S107" s="466"/>
      <c r="T107" s="432">
        <f t="shared" si="12"/>
        <v>0</v>
      </c>
      <c r="U107" s="818">
        <f>SUM(T107:T114)</f>
        <v>0</v>
      </c>
      <c r="V107" s="818" t="str">
        <f>IF(AND(V91=0,V92=1,V97=2,V101=3,U107=8),4,"")</f>
        <v/>
      </c>
      <c r="W107" s="50"/>
      <c r="X107" s="807"/>
    </row>
    <row r="108" spans="2:24" ht="38.25" x14ac:dyDescent="0.2">
      <c r="B108" s="802"/>
      <c r="C108" s="777"/>
      <c r="D108" s="778"/>
      <c r="E108" s="779"/>
      <c r="F108" s="7" t="s">
        <v>583</v>
      </c>
      <c r="G108" s="443"/>
      <c r="H108" s="383"/>
      <c r="I108" s="383"/>
      <c r="J108" s="519"/>
      <c r="K108" s="355"/>
      <c r="L108" s="284">
        <f t="shared" si="10"/>
        <v>0</v>
      </c>
      <c r="M108" s="826"/>
      <c r="N108" s="826"/>
      <c r="O108" s="232"/>
      <c r="P108" s="228">
        <f t="shared" si="11"/>
        <v>0</v>
      </c>
      <c r="Q108" s="767"/>
      <c r="R108" s="770"/>
      <c r="S108" s="466"/>
      <c r="T108" s="432">
        <f t="shared" si="12"/>
        <v>0</v>
      </c>
      <c r="U108" s="819"/>
      <c r="V108" s="819"/>
      <c r="W108" s="50"/>
      <c r="X108" s="807"/>
    </row>
    <row r="109" spans="2:24" ht="38.25" x14ac:dyDescent="0.2">
      <c r="B109" s="802"/>
      <c r="C109" s="777"/>
      <c r="D109" s="778"/>
      <c r="E109" s="779"/>
      <c r="F109" s="7" t="s">
        <v>770</v>
      </c>
      <c r="G109" s="443"/>
      <c r="H109" s="383"/>
      <c r="I109" s="383"/>
      <c r="J109" s="519"/>
      <c r="K109" s="355"/>
      <c r="L109" s="284">
        <f t="shared" si="10"/>
        <v>0</v>
      </c>
      <c r="M109" s="826"/>
      <c r="N109" s="826"/>
      <c r="O109" s="232"/>
      <c r="P109" s="228">
        <f t="shared" si="11"/>
        <v>0</v>
      </c>
      <c r="Q109" s="767"/>
      <c r="R109" s="770"/>
      <c r="S109" s="466"/>
      <c r="T109" s="432">
        <f t="shared" si="12"/>
        <v>0</v>
      </c>
      <c r="U109" s="819"/>
      <c r="V109" s="819"/>
      <c r="W109" s="50"/>
      <c r="X109" s="807"/>
    </row>
    <row r="110" spans="2:24" ht="25.5" x14ac:dyDescent="0.2">
      <c r="B110" s="802"/>
      <c r="C110" s="777"/>
      <c r="D110" s="778"/>
      <c r="E110" s="779"/>
      <c r="F110" s="7" t="s">
        <v>769</v>
      </c>
      <c r="G110" s="383"/>
      <c r="H110" s="383"/>
      <c r="I110" s="383"/>
      <c r="J110" s="519"/>
      <c r="K110" s="355"/>
      <c r="L110" s="284">
        <f t="shared" si="10"/>
        <v>0</v>
      </c>
      <c r="M110" s="826"/>
      <c r="N110" s="826"/>
      <c r="O110" s="232"/>
      <c r="P110" s="228">
        <f t="shared" si="11"/>
        <v>0</v>
      </c>
      <c r="Q110" s="767"/>
      <c r="R110" s="770"/>
      <c r="S110" s="466"/>
      <c r="T110" s="432">
        <f t="shared" si="12"/>
        <v>0</v>
      </c>
      <c r="U110" s="819"/>
      <c r="V110" s="819"/>
      <c r="W110" s="50"/>
      <c r="X110" s="807"/>
    </row>
    <row r="111" spans="2:24" ht="63.75" customHeight="1" x14ac:dyDescent="0.2">
      <c r="B111" s="802"/>
      <c r="C111" s="777"/>
      <c r="D111" s="778"/>
      <c r="E111" s="779"/>
      <c r="F111" s="295" t="s">
        <v>591</v>
      </c>
      <c r="G111" s="383"/>
      <c r="H111" s="383"/>
      <c r="I111" s="383"/>
      <c r="J111" s="519"/>
      <c r="K111" s="355"/>
      <c r="L111" s="284">
        <f t="shared" si="10"/>
        <v>0</v>
      </c>
      <c r="M111" s="826"/>
      <c r="N111" s="826"/>
      <c r="O111" s="232"/>
      <c r="P111" s="228">
        <f t="shared" si="11"/>
        <v>0</v>
      </c>
      <c r="Q111" s="767"/>
      <c r="R111" s="770"/>
      <c r="S111" s="466"/>
      <c r="T111" s="432">
        <f t="shared" si="12"/>
        <v>0</v>
      </c>
      <c r="U111" s="819"/>
      <c r="V111" s="819"/>
      <c r="W111" s="50"/>
      <c r="X111" s="807"/>
    </row>
    <row r="112" spans="2:24" ht="25.5" x14ac:dyDescent="0.2">
      <c r="B112" s="802"/>
      <c r="C112" s="777"/>
      <c r="D112" s="778"/>
      <c r="E112" s="779"/>
      <c r="F112" s="57" t="s">
        <v>580</v>
      </c>
      <c r="G112" s="482"/>
      <c r="H112" s="482"/>
      <c r="I112" s="383"/>
      <c r="J112" s="519"/>
      <c r="K112" s="355"/>
      <c r="L112" s="284">
        <f t="shared" si="10"/>
        <v>0</v>
      </c>
      <c r="M112" s="826"/>
      <c r="N112" s="826"/>
      <c r="O112" s="232"/>
      <c r="P112" s="228">
        <f t="shared" si="11"/>
        <v>0</v>
      </c>
      <c r="Q112" s="767"/>
      <c r="R112" s="770"/>
      <c r="S112" s="466"/>
      <c r="T112" s="432">
        <f t="shared" si="12"/>
        <v>0</v>
      </c>
      <c r="U112" s="819"/>
      <c r="V112" s="819"/>
      <c r="W112" s="50"/>
      <c r="X112" s="807"/>
    </row>
    <row r="113" spans="2:25" ht="27.75" customHeight="1" x14ac:dyDescent="0.2">
      <c r="B113" s="802"/>
      <c r="C113" s="777"/>
      <c r="D113" s="778"/>
      <c r="E113" s="779"/>
      <c r="F113" s="273" t="s">
        <v>581</v>
      </c>
      <c r="G113" s="503"/>
      <c r="H113" s="503"/>
      <c r="I113" s="443"/>
      <c r="J113" s="519"/>
      <c r="K113" s="355"/>
      <c r="L113" s="284">
        <f t="shared" si="10"/>
        <v>0</v>
      </c>
      <c r="M113" s="826"/>
      <c r="N113" s="826"/>
      <c r="O113" s="232"/>
      <c r="P113" s="228">
        <f t="shared" si="11"/>
        <v>0</v>
      </c>
      <c r="Q113" s="767"/>
      <c r="R113" s="770"/>
      <c r="S113" s="466"/>
      <c r="T113" s="432">
        <f t="shared" si="12"/>
        <v>0</v>
      </c>
      <c r="U113" s="819"/>
      <c r="V113" s="819"/>
      <c r="W113" s="50"/>
      <c r="X113" s="807"/>
    </row>
    <row r="114" spans="2:25" ht="69" customHeight="1" x14ac:dyDescent="0.2">
      <c r="B114" s="802"/>
      <c r="C114" s="777"/>
      <c r="D114" s="778"/>
      <c r="E114" s="779"/>
      <c r="F114" s="57" t="s">
        <v>582</v>
      </c>
      <c r="G114" s="354" t="s">
        <v>131</v>
      </c>
      <c r="H114" s="354" t="s">
        <v>131</v>
      </c>
      <c r="I114" s="383"/>
      <c r="J114" s="519"/>
      <c r="K114" s="355"/>
      <c r="L114" s="284">
        <f t="shared" si="10"/>
        <v>0</v>
      </c>
      <c r="M114" s="826"/>
      <c r="N114" s="826"/>
      <c r="O114" s="232"/>
      <c r="P114" s="228">
        <f t="shared" si="11"/>
        <v>0</v>
      </c>
      <c r="Q114" s="767"/>
      <c r="R114" s="770"/>
      <c r="S114" s="466"/>
      <c r="T114" s="432">
        <f t="shared" si="12"/>
        <v>0</v>
      </c>
      <c r="U114" s="819"/>
      <c r="V114" s="819"/>
      <c r="W114" s="50"/>
      <c r="X114" s="807"/>
    </row>
    <row r="115" spans="2:25" ht="25.5" x14ac:dyDescent="0.2">
      <c r="B115" s="802" t="s">
        <v>587</v>
      </c>
      <c r="C115" s="774">
        <v>5</v>
      </c>
      <c r="D115" s="775"/>
      <c r="E115" s="776"/>
      <c r="F115" s="183" t="s">
        <v>584</v>
      </c>
      <c r="G115" s="363"/>
      <c r="H115" s="363"/>
      <c r="I115" s="363"/>
      <c r="J115" s="557"/>
      <c r="K115" s="355"/>
      <c r="L115" s="284">
        <f t="shared" si="10"/>
        <v>0</v>
      </c>
      <c r="M115" s="825">
        <f>SUM(L115:L125)</f>
        <v>0</v>
      </c>
      <c r="N115" s="825" t="str">
        <f>IF(AND(N91=0,N92=1,N97=2,N101=3,N107=4,M115=11),5,"")</f>
        <v/>
      </c>
      <c r="O115" s="232"/>
      <c r="P115" s="228">
        <f t="shared" si="11"/>
        <v>0</v>
      </c>
      <c r="Q115" s="766">
        <f>SUM(P115:P125)</f>
        <v>0</v>
      </c>
      <c r="R115" s="769" t="str">
        <f>IF(AND(R91=0,R92=1,R97=2,R101=3,R107=4,Q115=11),5,"")</f>
        <v/>
      </c>
      <c r="S115" s="466"/>
      <c r="T115" s="432">
        <f t="shared" si="12"/>
        <v>0</v>
      </c>
      <c r="U115" s="818">
        <f>SUM(T115:T125)</f>
        <v>0</v>
      </c>
      <c r="V115" s="818" t="str">
        <f>IF(AND(V91=0,V92=1,V97=2,V101=3,V107=4,U115=11),5,"")</f>
        <v/>
      </c>
      <c r="W115" s="50"/>
      <c r="X115" s="807"/>
    </row>
    <row r="116" spans="2:25" ht="89.25" x14ac:dyDescent="0.2">
      <c r="B116" s="802"/>
      <c r="C116" s="777"/>
      <c r="D116" s="778"/>
      <c r="E116" s="779"/>
      <c r="F116" s="7" t="s">
        <v>768</v>
      </c>
      <c r="G116" s="360"/>
      <c r="H116" s="360"/>
      <c r="I116" s="360"/>
      <c r="J116" s="365"/>
      <c r="K116" s="355"/>
      <c r="L116" s="284">
        <f t="shared" si="10"/>
        <v>0</v>
      </c>
      <c r="M116" s="826"/>
      <c r="N116" s="826"/>
      <c r="O116" s="232"/>
      <c r="P116" s="228">
        <f t="shared" si="11"/>
        <v>0</v>
      </c>
      <c r="Q116" s="767"/>
      <c r="R116" s="770"/>
      <c r="S116" s="466"/>
      <c r="T116" s="432">
        <f t="shared" si="12"/>
        <v>0</v>
      </c>
      <c r="U116" s="819"/>
      <c r="V116" s="819"/>
      <c r="W116" s="50"/>
      <c r="X116" s="807"/>
    </row>
    <row r="117" spans="2:25" ht="12.75" x14ac:dyDescent="0.2">
      <c r="B117" s="802"/>
      <c r="C117" s="777"/>
      <c r="D117" s="778"/>
      <c r="E117" s="779"/>
      <c r="F117" s="56" t="s">
        <v>400</v>
      </c>
      <c r="G117" s="360"/>
      <c r="H117" s="360"/>
      <c r="I117" s="360"/>
      <c r="J117" s="365"/>
      <c r="K117" s="355"/>
      <c r="L117" s="284">
        <f t="shared" si="10"/>
        <v>0</v>
      </c>
      <c r="M117" s="826"/>
      <c r="N117" s="826"/>
      <c r="O117" s="232"/>
      <c r="P117" s="228">
        <f t="shared" si="11"/>
        <v>0</v>
      </c>
      <c r="Q117" s="767"/>
      <c r="R117" s="770"/>
      <c r="S117" s="466"/>
      <c r="T117" s="432">
        <f t="shared" si="12"/>
        <v>0</v>
      </c>
      <c r="U117" s="819"/>
      <c r="V117" s="819"/>
      <c r="W117" s="50"/>
      <c r="X117" s="807"/>
    </row>
    <row r="118" spans="2:25" ht="53.25" customHeight="1" x14ac:dyDescent="0.2">
      <c r="B118" s="802"/>
      <c r="C118" s="777"/>
      <c r="D118" s="778"/>
      <c r="E118" s="779"/>
      <c r="F118" s="293" t="s">
        <v>592</v>
      </c>
      <c r="G118" s="360"/>
      <c r="H118" s="360"/>
      <c r="I118" s="360"/>
      <c r="J118" s="365"/>
      <c r="K118" s="355"/>
      <c r="L118" s="284">
        <f t="shared" si="10"/>
        <v>0</v>
      </c>
      <c r="M118" s="826"/>
      <c r="N118" s="826"/>
      <c r="O118" s="232"/>
      <c r="P118" s="228">
        <f t="shared" si="11"/>
        <v>0</v>
      </c>
      <c r="Q118" s="767"/>
      <c r="R118" s="770"/>
      <c r="S118" s="466"/>
      <c r="T118" s="432">
        <f t="shared" si="12"/>
        <v>0</v>
      </c>
      <c r="U118" s="819"/>
      <c r="V118" s="819"/>
      <c r="W118" s="50"/>
      <c r="X118" s="807"/>
    </row>
    <row r="119" spans="2:25" ht="45.75" customHeight="1" x14ac:dyDescent="0.2">
      <c r="B119" s="802"/>
      <c r="C119" s="777"/>
      <c r="D119" s="778"/>
      <c r="E119" s="779"/>
      <c r="F119" s="293" t="s">
        <v>585</v>
      </c>
      <c r="G119" s="360"/>
      <c r="H119" s="360"/>
      <c r="I119" s="360"/>
      <c r="J119" s="365"/>
      <c r="K119" s="355"/>
      <c r="L119" s="284">
        <f t="shared" si="10"/>
        <v>0</v>
      </c>
      <c r="M119" s="826"/>
      <c r="N119" s="826"/>
      <c r="O119" s="232"/>
      <c r="P119" s="228">
        <f t="shared" si="11"/>
        <v>0</v>
      </c>
      <c r="Q119" s="767"/>
      <c r="R119" s="770"/>
      <c r="S119" s="466"/>
      <c r="T119" s="432">
        <f t="shared" si="12"/>
        <v>0</v>
      </c>
      <c r="U119" s="819"/>
      <c r="V119" s="819"/>
      <c r="W119" s="50"/>
      <c r="X119" s="807"/>
    </row>
    <row r="120" spans="2:25" ht="48.75" customHeight="1" x14ac:dyDescent="0.2">
      <c r="B120" s="802"/>
      <c r="C120" s="777"/>
      <c r="D120" s="778"/>
      <c r="E120" s="779"/>
      <c r="F120" s="293" t="s">
        <v>586</v>
      </c>
      <c r="G120" s="360"/>
      <c r="H120" s="360"/>
      <c r="I120" s="360"/>
      <c r="J120" s="365"/>
      <c r="K120" s="355"/>
      <c r="L120" s="284">
        <f t="shared" si="10"/>
        <v>0</v>
      </c>
      <c r="M120" s="826"/>
      <c r="N120" s="826"/>
      <c r="O120" s="232"/>
      <c r="P120" s="228">
        <f t="shared" si="11"/>
        <v>0</v>
      </c>
      <c r="Q120" s="767"/>
      <c r="R120" s="770"/>
      <c r="S120" s="466"/>
      <c r="T120" s="432">
        <f t="shared" si="12"/>
        <v>0</v>
      </c>
      <c r="U120" s="819"/>
      <c r="V120" s="819"/>
      <c r="W120" s="50"/>
      <c r="X120" s="807"/>
    </row>
    <row r="121" spans="2:25" ht="55.5" customHeight="1" x14ac:dyDescent="0.2">
      <c r="B121" s="802"/>
      <c r="C121" s="777"/>
      <c r="D121" s="778"/>
      <c r="E121" s="779"/>
      <c r="F121" s="295" t="s">
        <v>593</v>
      </c>
      <c r="G121" s="360"/>
      <c r="H121" s="360"/>
      <c r="I121" s="360"/>
      <c r="J121" s="365"/>
      <c r="K121" s="355"/>
      <c r="L121" s="284">
        <f t="shared" si="10"/>
        <v>0</v>
      </c>
      <c r="M121" s="826"/>
      <c r="N121" s="826"/>
      <c r="O121" s="232"/>
      <c r="P121" s="228">
        <f t="shared" si="11"/>
        <v>0</v>
      </c>
      <c r="Q121" s="767"/>
      <c r="R121" s="770"/>
      <c r="S121" s="466"/>
      <c r="T121" s="432">
        <f t="shared" si="12"/>
        <v>0</v>
      </c>
      <c r="U121" s="819"/>
      <c r="V121" s="819"/>
      <c r="W121" s="50"/>
      <c r="X121" s="807"/>
    </row>
    <row r="122" spans="2:25" ht="79.5" customHeight="1" x14ac:dyDescent="0.2">
      <c r="B122" s="802"/>
      <c r="C122" s="777"/>
      <c r="D122" s="778"/>
      <c r="E122" s="779"/>
      <c r="F122" s="185" t="s">
        <v>582</v>
      </c>
      <c r="G122" s="383"/>
      <c r="H122" s="383"/>
      <c r="I122" s="383"/>
      <c r="J122" s="519"/>
      <c r="K122" s="355"/>
      <c r="L122" s="284">
        <f t="shared" si="10"/>
        <v>0</v>
      </c>
      <c r="M122" s="826"/>
      <c r="N122" s="826"/>
      <c r="O122" s="232"/>
      <c r="P122" s="228">
        <f t="shared" si="11"/>
        <v>0</v>
      </c>
      <c r="Q122" s="767"/>
      <c r="R122" s="770"/>
      <c r="S122" s="466"/>
      <c r="T122" s="432">
        <f t="shared" si="12"/>
        <v>0</v>
      </c>
      <c r="U122" s="819"/>
      <c r="V122" s="819"/>
      <c r="W122" s="50"/>
      <c r="X122" s="807"/>
    </row>
    <row r="123" spans="2:25" ht="111" customHeight="1" x14ac:dyDescent="0.2">
      <c r="B123" s="802"/>
      <c r="C123" s="777"/>
      <c r="D123" s="778"/>
      <c r="E123" s="779"/>
      <c r="F123" s="185" t="s">
        <v>772</v>
      </c>
      <c r="G123" s="383"/>
      <c r="H123" s="383"/>
      <c r="I123" s="383"/>
      <c r="J123" s="519"/>
      <c r="K123" s="355"/>
      <c r="L123" s="284">
        <f t="shared" si="10"/>
        <v>0</v>
      </c>
      <c r="M123" s="826"/>
      <c r="N123" s="826"/>
      <c r="O123" s="232"/>
      <c r="P123" s="228">
        <f t="shared" si="11"/>
        <v>0</v>
      </c>
      <c r="Q123" s="767"/>
      <c r="R123" s="770"/>
      <c r="S123" s="466"/>
      <c r="T123" s="432">
        <f t="shared" si="12"/>
        <v>0</v>
      </c>
      <c r="U123" s="819"/>
      <c r="V123" s="819"/>
      <c r="W123" s="50"/>
      <c r="X123" s="807"/>
    </row>
    <row r="124" spans="2:25" ht="45.75" customHeight="1" x14ac:dyDescent="0.2">
      <c r="B124" s="802"/>
      <c r="C124" s="777"/>
      <c r="D124" s="778"/>
      <c r="E124" s="779"/>
      <c r="F124" s="185" t="s">
        <v>594</v>
      </c>
      <c r="G124" s="383"/>
      <c r="H124" s="383"/>
      <c r="I124" s="383"/>
      <c r="J124" s="519"/>
      <c r="K124" s="355"/>
      <c r="L124" s="298">
        <f t="shared" si="10"/>
        <v>0</v>
      </c>
      <c r="M124" s="826"/>
      <c r="N124" s="826"/>
      <c r="O124" s="232"/>
      <c r="P124" s="228">
        <f t="shared" si="11"/>
        <v>0</v>
      </c>
      <c r="Q124" s="767"/>
      <c r="R124" s="770"/>
      <c r="S124" s="466"/>
      <c r="T124" s="432">
        <f t="shared" si="12"/>
        <v>0</v>
      </c>
      <c r="U124" s="819"/>
      <c r="V124" s="819"/>
      <c r="W124" s="50"/>
      <c r="X124" s="807"/>
    </row>
    <row r="125" spans="2:25" ht="92.25" customHeight="1" x14ac:dyDescent="0.2">
      <c r="B125" s="802"/>
      <c r="C125" s="788"/>
      <c r="D125" s="789"/>
      <c r="E125" s="790"/>
      <c r="F125" s="57" t="s">
        <v>773</v>
      </c>
      <c r="G125" s="383"/>
      <c r="H125" s="383"/>
      <c r="I125" s="383"/>
      <c r="J125" s="519"/>
      <c r="K125" s="355"/>
      <c r="L125" s="298">
        <f t="shared" si="10"/>
        <v>0</v>
      </c>
      <c r="M125" s="826"/>
      <c r="N125" s="826"/>
      <c r="O125" s="232"/>
      <c r="P125" s="228">
        <f t="shared" si="11"/>
        <v>0</v>
      </c>
      <c r="Q125" s="767"/>
      <c r="R125" s="770"/>
      <c r="S125" s="466"/>
      <c r="T125" s="432">
        <f t="shared" si="12"/>
        <v>0</v>
      </c>
      <c r="U125" s="819"/>
      <c r="V125" s="819"/>
      <c r="W125" s="50"/>
      <c r="X125" s="807"/>
    </row>
    <row r="126" spans="2:25" s="33" customFormat="1" ht="15.75" x14ac:dyDescent="0.2">
      <c r="B126" s="48"/>
      <c r="C126" s="184"/>
      <c r="D126" s="184"/>
      <c r="E126" s="184"/>
      <c r="F126" s="49"/>
      <c r="G126" s="49"/>
      <c r="H126" s="49"/>
      <c r="I126" s="49"/>
      <c r="J126" s="49"/>
      <c r="K126" s="217"/>
      <c r="L126" s="198"/>
      <c r="M126" s="187"/>
      <c r="N126" s="192"/>
      <c r="O126" s="207"/>
      <c r="P126" s="230"/>
      <c r="Q126" s="230"/>
      <c r="R126" s="230"/>
      <c r="S126" s="207"/>
      <c r="T126" s="52"/>
      <c r="U126" s="43"/>
      <c r="V126" s="43"/>
      <c r="W126" s="42"/>
      <c r="X126" s="42"/>
      <c r="Y126" s="2"/>
    </row>
    <row r="127" spans="2:25" ht="18" x14ac:dyDescent="0.2">
      <c r="B127" s="812" t="s">
        <v>35</v>
      </c>
      <c r="C127" s="813"/>
      <c r="D127" s="813"/>
      <c r="E127" s="813"/>
      <c r="F127" s="814"/>
      <c r="G127" s="814"/>
      <c r="H127" s="814"/>
      <c r="I127" s="814"/>
      <c r="J127" s="814"/>
      <c r="K127" s="814"/>
      <c r="L127" s="814"/>
      <c r="M127" s="814"/>
      <c r="N127" s="814"/>
      <c r="O127" s="814"/>
      <c r="P127" s="814"/>
      <c r="Q127" s="814"/>
      <c r="R127" s="814"/>
      <c r="S127" s="814"/>
      <c r="T127" s="814"/>
      <c r="U127" s="814"/>
      <c r="V127" s="814"/>
      <c r="W127" s="814"/>
      <c r="X127" s="4"/>
    </row>
    <row r="128" spans="2:25" ht="91.5" customHeight="1" x14ac:dyDescent="0.2">
      <c r="B128" s="299" t="s">
        <v>799</v>
      </c>
      <c r="C128" s="774">
        <v>0</v>
      </c>
      <c r="D128" s="775"/>
      <c r="E128" s="776"/>
      <c r="F128" s="285" t="s">
        <v>656</v>
      </c>
      <c r="G128" s="57" t="s">
        <v>877</v>
      </c>
      <c r="H128" s="57" t="s">
        <v>878</v>
      </c>
      <c r="I128" s="57" t="s">
        <v>874</v>
      </c>
      <c r="J128" s="542"/>
      <c r="K128" s="355"/>
      <c r="L128" s="197">
        <f t="shared" ref="L128:L162" si="13">IF(K128="виконано, є підтвердження",1,0)</f>
        <v>0</v>
      </c>
      <c r="M128" s="297">
        <f>SUM(L128:L128)</f>
        <v>0</v>
      </c>
      <c r="N128" s="297">
        <f>IF(M128=2,0,0)</f>
        <v>0</v>
      </c>
      <c r="O128" s="232" t="s">
        <v>28</v>
      </c>
      <c r="P128" s="228">
        <f t="shared" ref="P128:P162" si="14">IF(OR(O128="прийнято", O128="доопрацьовано після верифікації"),1,0)</f>
        <v>1</v>
      </c>
      <c r="Q128" s="302">
        <f>SUM(P128:P128)</f>
        <v>1</v>
      </c>
      <c r="R128" s="301">
        <f>IF(Q128=2,0,0)</f>
        <v>0</v>
      </c>
      <c r="S128" s="466" t="s">
        <v>28</v>
      </c>
      <c r="T128" s="432">
        <f t="shared" ref="T128:T162" si="15">IF($S128="прийнято",1,0)</f>
        <v>1</v>
      </c>
      <c r="U128" s="448">
        <f>SUM(T128:T128)</f>
        <v>1</v>
      </c>
      <c r="V128" s="448">
        <f>IF(U128=2,0,0)</f>
        <v>0</v>
      </c>
      <c r="W128" s="50"/>
      <c r="X128" s="808" t="s">
        <v>29</v>
      </c>
    </row>
    <row r="129" spans="2:24" ht="51.6" customHeight="1" thickBot="1" x14ac:dyDescent="0.25">
      <c r="B129" s="802" t="s">
        <v>813</v>
      </c>
      <c r="C129" s="774">
        <v>1</v>
      </c>
      <c r="D129" s="775"/>
      <c r="E129" s="776"/>
      <c r="F129" s="7" t="s">
        <v>808</v>
      </c>
      <c r="G129" s="57" t="s">
        <v>874</v>
      </c>
      <c r="H129" s="57" t="s">
        <v>878</v>
      </c>
      <c r="I129" s="57" t="s">
        <v>877</v>
      </c>
      <c r="J129" s="599" t="s">
        <v>880</v>
      </c>
      <c r="K129" s="355"/>
      <c r="L129" s="284">
        <f t="shared" si="13"/>
        <v>0</v>
      </c>
      <c r="M129" s="825">
        <f>SUM(L129:L131)</f>
        <v>0</v>
      </c>
      <c r="N129" s="825" t="str">
        <f>IF(AND(N128=0,M129=3),1,"")</f>
        <v/>
      </c>
      <c r="O129" s="232" t="s">
        <v>28</v>
      </c>
      <c r="P129" s="228">
        <f t="shared" si="14"/>
        <v>1</v>
      </c>
      <c r="Q129" s="766">
        <f>SUM(P129:P131)</f>
        <v>3</v>
      </c>
      <c r="R129" s="769">
        <f>IF(AND(R128=0,Q129=3),1,"")</f>
        <v>1</v>
      </c>
      <c r="S129" s="466" t="s">
        <v>28</v>
      </c>
      <c r="T129" s="432">
        <f t="shared" si="15"/>
        <v>1</v>
      </c>
      <c r="U129" s="818">
        <f>SUM(T129:T131)</f>
        <v>3</v>
      </c>
      <c r="V129" s="818">
        <f>IF(AND(V128=0,U129=3),1,"")</f>
        <v>1</v>
      </c>
      <c r="W129" s="50"/>
      <c r="X129" s="807"/>
    </row>
    <row r="130" spans="2:24" ht="60.75" thickBot="1" x14ac:dyDescent="0.25">
      <c r="B130" s="802"/>
      <c r="C130" s="777"/>
      <c r="D130" s="778"/>
      <c r="E130" s="779"/>
      <c r="F130" s="645" t="s">
        <v>812</v>
      </c>
      <c r="G130" s="603" t="s">
        <v>906</v>
      </c>
      <c r="H130" s="383"/>
      <c r="I130" s="604"/>
      <c r="J130" s="360" t="s">
        <v>881</v>
      </c>
      <c r="K130" s="355"/>
      <c r="L130" s="284">
        <f t="shared" si="13"/>
        <v>0</v>
      </c>
      <c r="M130" s="826"/>
      <c r="N130" s="826"/>
      <c r="O130" s="232" t="s">
        <v>28</v>
      </c>
      <c r="P130" s="228">
        <f t="shared" si="14"/>
        <v>1</v>
      </c>
      <c r="Q130" s="767"/>
      <c r="R130" s="770"/>
      <c r="S130" s="466" t="s">
        <v>28</v>
      </c>
      <c r="T130" s="432">
        <f t="shared" si="15"/>
        <v>1</v>
      </c>
      <c r="U130" s="819"/>
      <c r="V130" s="819"/>
      <c r="W130" s="50"/>
      <c r="X130" s="807"/>
    </row>
    <row r="131" spans="2:24" ht="60" x14ac:dyDescent="0.2">
      <c r="B131" s="802"/>
      <c r="C131" s="777"/>
      <c r="D131" s="778"/>
      <c r="E131" s="779"/>
      <c r="F131" s="7" t="s">
        <v>653</v>
      </c>
      <c r="G131" s="57" t="s">
        <v>907</v>
      </c>
      <c r="H131" s="7" t="s">
        <v>908</v>
      </c>
      <c r="I131" s="595" t="s">
        <v>964</v>
      </c>
      <c r="J131" s="57" t="s">
        <v>909</v>
      </c>
      <c r="K131" s="355"/>
      <c r="L131" s="284">
        <f t="shared" si="13"/>
        <v>0</v>
      </c>
      <c r="M131" s="826"/>
      <c r="N131" s="826"/>
      <c r="O131" s="232" t="s">
        <v>28</v>
      </c>
      <c r="P131" s="228">
        <f t="shared" si="14"/>
        <v>1</v>
      </c>
      <c r="Q131" s="767"/>
      <c r="R131" s="770"/>
      <c r="S131" s="466" t="s">
        <v>28</v>
      </c>
      <c r="T131" s="432">
        <f t="shared" si="15"/>
        <v>1</v>
      </c>
      <c r="U131" s="819"/>
      <c r="V131" s="819"/>
      <c r="W131" s="50"/>
      <c r="X131" s="807"/>
    </row>
    <row r="132" spans="2:24" ht="25.5" x14ac:dyDescent="0.2">
      <c r="B132" s="802" t="s">
        <v>811</v>
      </c>
      <c r="C132" s="774">
        <v>2</v>
      </c>
      <c r="D132" s="775"/>
      <c r="E132" s="776"/>
      <c r="F132" s="55" t="s">
        <v>632</v>
      </c>
      <c r="G132" s="383" t="s">
        <v>986</v>
      </c>
      <c r="H132" s="383"/>
      <c r="I132" s="607"/>
      <c r="J132" s="285" t="s">
        <v>910</v>
      </c>
      <c r="K132" s="355"/>
      <c r="L132" s="284">
        <f t="shared" si="13"/>
        <v>0</v>
      </c>
      <c r="M132" s="825">
        <f>SUM(L132:L136)</f>
        <v>0</v>
      </c>
      <c r="N132" s="825" t="str">
        <f>IF(AND(N128=0,N129=1,M132=5),2,"")</f>
        <v/>
      </c>
      <c r="O132" s="232" t="s">
        <v>28</v>
      </c>
      <c r="P132" s="228">
        <f t="shared" si="14"/>
        <v>1</v>
      </c>
      <c r="Q132" s="766">
        <f>SUM(P132:P136)</f>
        <v>5</v>
      </c>
      <c r="R132" s="769">
        <f>IF(AND(R128=0,R129=1,Q132=5),2,"")</f>
        <v>2</v>
      </c>
      <c r="S132" s="466" t="s">
        <v>28</v>
      </c>
      <c r="T132" s="432">
        <f t="shared" si="15"/>
        <v>1</v>
      </c>
      <c r="U132" s="818">
        <f>SUM(T132:T136)</f>
        <v>5</v>
      </c>
      <c r="V132" s="818">
        <f>IF(AND(V128=0,V129=1,U132=5),2,"")</f>
        <v>2</v>
      </c>
      <c r="W132" s="50"/>
      <c r="X132" s="807"/>
    </row>
    <row r="133" spans="2:24" ht="98.45" customHeight="1" x14ac:dyDescent="0.2">
      <c r="B133" s="802"/>
      <c r="C133" s="777"/>
      <c r="D133" s="778"/>
      <c r="E133" s="779"/>
      <c r="F133" s="57" t="s">
        <v>800</v>
      </c>
      <c r="G133" s="57" t="s">
        <v>877</v>
      </c>
      <c r="H133" s="384"/>
      <c r="I133" s="360"/>
      <c r="J133" s="57" t="s">
        <v>945</v>
      </c>
      <c r="K133" s="355"/>
      <c r="L133" s="284">
        <f t="shared" si="13"/>
        <v>0</v>
      </c>
      <c r="M133" s="826"/>
      <c r="N133" s="826"/>
      <c r="O133" s="232" t="s">
        <v>28</v>
      </c>
      <c r="P133" s="228">
        <f t="shared" si="14"/>
        <v>1</v>
      </c>
      <c r="Q133" s="767"/>
      <c r="R133" s="770"/>
      <c r="S133" s="466" t="s">
        <v>28</v>
      </c>
      <c r="T133" s="432">
        <f t="shared" si="15"/>
        <v>1</v>
      </c>
      <c r="U133" s="819"/>
      <c r="V133" s="819"/>
      <c r="W133" s="50"/>
      <c r="X133" s="807"/>
    </row>
    <row r="134" spans="2:24" ht="114" customHeight="1" x14ac:dyDescent="0.2">
      <c r="B134" s="802"/>
      <c r="C134" s="777"/>
      <c r="D134" s="778"/>
      <c r="E134" s="779"/>
      <c r="F134" s="57" t="s">
        <v>801</v>
      </c>
      <c r="G134" s="57" t="s">
        <v>877</v>
      </c>
      <c r="H134" s="383"/>
      <c r="I134" s="607"/>
      <c r="J134" s="606" t="s">
        <v>987</v>
      </c>
      <c r="K134" s="355"/>
      <c r="L134" s="284">
        <f t="shared" si="13"/>
        <v>0</v>
      </c>
      <c r="M134" s="826"/>
      <c r="N134" s="826"/>
      <c r="O134" s="232" t="s">
        <v>28</v>
      </c>
      <c r="P134" s="228">
        <f t="shared" si="14"/>
        <v>1</v>
      </c>
      <c r="Q134" s="767"/>
      <c r="R134" s="770"/>
      <c r="S134" s="466" t="s">
        <v>28</v>
      </c>
      <c r="T134" s="432">
        <f t="shared" si="15"/>
        <v>1</v>
      </c>
      <c r="U134" s="819"/>
      <c r="V134" s="819"/>
      <c r="W134" s="50"/>
      <c r="X134" s="807"/>
    </row>
    <row r="135" spans="2:24" ht="63.75" x14ac:dyDescent="0.2">
      <c r="B135" s="802"/>
      <c r="C135" s="777"/>
      <c r="D135" s="778"/>
      <c r="E135" s="779"/>
      <c r="F135" s="57" t="s">
        <v>654</v>
      </c>
      <c r="G135" s="608"/>
      <c r="H135" s="7" t="s">
        <v>946</v>
      </c>
      <c r="I135" s="360"/>
      <c r="J135" s="649" t="s">
        <v>947</v>
      </c>
      <c r="K135" s="355"/>
      <c r="L135" s="284">
        <f t="shared" si="13"/>
        <v>0</v>
      </c>
      <c r="M135" s="826"/>
      <c r="N135" s="826"/>
      <c r="O135" s="232" t="s">
        <v>28</v>
      </c>
      <c r="P135" s="228">
        <f t="shared" si="14"/>
        <v>1</v>
      </c>
      <c r="Q135" s="767"/>
      <c r="R135" s="770"/>
      <c r="S135" s="466" t="s">
        <v>28</v>
      </c>
      <c r="T135" s="432">
        <f t="shared" si="15"/>
        <v>1</v>
      </c>
      <c r="U135" s="819"/>
      <c r="V135" s="819"/>
      <c r="W135" s="50"/>
      <c r="X135" s="807"/>
    </row>
    <row r="136" spans="2:24" ht="54" customHeight="1" x14ac:dyDescent="0.2">
      <c r="B136" s="802"/>
      <c r="C136" s="788"/>
      <c r="D136" s="789"/>
      <c r="E136" s="790"/>
      <c r="F136" s="57" t="s">
        <v>655</v>
      </c>
      <c r="G136" s="57" t="s">
        <v>907</v>
      </c>
      <c r="H136" s="7" t="s">
        <v>908</v>
      </c>
      <c r="I136" s="595" t="s">
        <v>964</v>
      </c>
      <c r="J136" s="360" t="s">
        <v>883</v>
      </c>
      <c r="K136" s="355"/>
      <c r="L136" s="284">
        <f t="shared" si="13"/>
        <v>0</v>
      </c>
      <c r="M136" s="827"/>
      <c r="N136" s="827"/>
      <c r="O136" s="232" t="s">
        <v>28</v>
      </c>
      <c r="P136" s="228">
        <f t="shared" si="14"/>
        <v>1</v>
      </c>
      <c r="Q136" s="768"/>
      <c r="R136" s="771"/>
      <c r="S136" s="466" t="s">
        <v>28</v>
      </c>
      <c r="T136" s="432">
        <f t="shared" si="15"/>
        <v>1</v>
      </c>
      <c r="U136" s="820"/>
      <c r="V136" s="820"/>
      <c r="W136" s="50"/>
      <c r="X136" s="807"/>
    </row>
    <row r="137" spans="2:24" ht="38.25" x14ac:dyDescent="0.2">
      <c r="B137" s="802" t="s">
        <v>588</v>
      </c>
      <c r="C137" s="774">
        <v>3</v>
      </c>
      <c r="D137" s="775"/>
      <c r="E137" s="776"/>
      <c r="F137" s="57" t="s">
        <v>774</v>
      </c>
      <c r="G137" s="383"/>
      <c r="H137" s="383"/>
      <c r="I137" s="383"/>
      <c r="J137" s="641"/>
      <c r="K137" s="355"/>
      <c r="L137" s="284">
        <f t="shared" si="13"/>
        <v>0</v>
      </c>
      <c r="M137" s="825">
        <f>SUM(L137:L141)</f>
        <v>0</v>
      </c>
      <c r="N137" s="825" t="str">
        <f>IF(AND(N128=0,N129=1,N132=2,M137=5),3,"")</f>
        <v/>
      </c>
      <c r="O137" s="232" t="s">
        <v>121</v>
      </c>
      <c r="P137" s="228">
        <f t="shared" si="14"/>
        <v>0</v>
      </c>
      <c r="Q137" s="766">
        <f>SUM(P137:P141)</f>
        <v>0</v>
      </c>
      <c r="R137" s="769" t="str">
        <f>IF(AND(R128=0,R129=1,R132=2,Q137=5),3,"")</f>
        <v/>
      </c>
      <c r="S137" s="466"/>
      <c r="T137" s="432">
        <f t="shared" si="15"/>
        <v>0</v>
      </c>
      <c r="U137" s="818">
        <f>SUM(T137:T141)</f>
        <v>0</v>
      </c>
      <c r="V137" s="818" t="str">
        <f>IF(AND(V128=0,V129=1,V132=2,U137=5),3,"")</f>
        <v/>
      </c>
      <c r="W137" s="50"/>
      <c r="X137" s="807"/>
    </row>
    <row r="138" spans="2:24" ht="63.75" x14ac:dyDescent="0.2">
      <c r="B138" s="802"/>
      <c r="C138" s="777"/>
      <c r="D138" s="778"/>
      <c r="E138" s="779"/>
      <c r="F138" s="57" t="s">
        <v>643</v>
      </c>
      <c r="G138" s="383"/>
      <c r="H138" s="383"/>
      <c r="I138" s="383"/>
      <c r="J138" s="641"/>
      <c r="K138" s="355"/>
      <c r="L138" s="284">
        <f t="shared" si="13"/>
        <v>0</v>
      </c>
      <c r="M138" s="826"/>
      <c r="N138" s="826"/>
      <c r="O138" s="232"/>
      <c r="P138" s="228">
        <f t="shared" si="14"/>
        <v>0</v>
      </c>
      <c r="Q138" s="767"/>
      <c r="R138" s="770"/>
      <c r="S138" s="466"/>
      <c r="T138" s="432">
        <f t="shared" si="15"/>
        <v>0</v>
      </c>
      <c r="U138" s="819"/>
      <c r="V138" s="819"/>
      <c r="W138" s="50"/>
      <c r="X138" s="807"/>
    </row>
    <row r="139" spans="2:24" ht="25.5" x14ac:dyDescent="0.2">
      <c r="B139" s="802"/>
      <c r="C139" s="777"/>
      <c r="D139" s="778"/>
      <c r="E139" s="779"/>
      <c r="F139" s="57" t="s">
        <v>633</v>
      </c>
      <c r="G139" s="383"/>
      <c r="H139" s="383"/>
      <c r="I139" s="383"/>
      <c r="J139" s="641"/>
      <c r="K139" s="355"/>
      <c r="L139" s="284">
        <f t="shared" si="13"/>
        <v>0</v>
      </c>
      <c r="M139" s="826"/>
      <c r="N139" s="826"/>
      <c r="O139" s="232"/>
      <c r="P139" s="228">
        <f t="shared" si="14"/>
        <v>0</v>
      </c>
      <c r="Q139" s="767"/>
      <c r="R139" s="770"/>
      <c r="S139" s="466"/>
      <c r="T139" s="432">
        <f t="shared" si="15"/>
        <v>0</v>
      </c>
      <c r="U139" s="819"/>
      <c r="V139" s="819"/>
      <c r="W139" s="50"/>
      <c r="X139" s="807"/>
    </row>
    <row r="140" spans="2:24" ht="25.5" x14ac:dyDescent="0.2">
      <c r="B140" s="802"/>
      <c r="C140" s="777"/>
      <c r="D140" s="778"/>
      <c r="E140" s="779"/>
      <c r="F140" s="57" t="s">
        <v>635</v>
      </c>
      <c r="G140" s="390"/>
      <c r="H140" s="390"/>
      <c r="I140" s="390"/>
      <c r="J140" s="641"/>
      <c r="K140" s="355"/>
      <c r="L140" s="284">
        <f t="shared" si="13"/>
        <v>0</v>
      </c>
      <c r="M140" s="826"/>
      <c r="N140" s="826"/>
      <c r="O140" s="232"/>
      <c r="P140" s="228">
        <f t="shared" si="14"/>
        <v>0</v>
      </c>
      <c r="Q140" s="767"/>
      <c r="R140" s="770"/>
      <c r="S140" s="466"/>
      <c r="T140" s="432">
        <f t="shared" si="15"/>
        <v>0</v>
      </c>
      <c r="U140" s="819"/>
      <c r="V140" s="819"/>
      <c r="W140" s="50"/>
      <c r="X140" s="807"/>
    </row>
    <row r="141" spans="2:24" ht="25.5" x14ac:dyDescent="0.2">
      <c r="B141" s="802"/>
      <c r="C141" s="777"/>
      <c r="D141" s="778"/>
      <c r="E141" s="779"/>
      <c r="F141" s="57" t="s">
        <v>634</v>
      </c>
      <c r="G141" s="383"/>
      <c r="H141" s="383"/>
      <c r="I141" s="383"/>
      <c r="J141" s="641"/>
      <c r="K141" s="355"/>
      <c r="L141" s="284">
        <f t="shared" si="13"/>
        <v>0</v>
      </c>
      <c r="M141" s="826"/>
      <c r="N141" s="826"/>
      <c r="O141" s="232"/>
      <c r="P141" s="228">
        <f t="shared" si="14"/>
        <v>0</v>
      </c>
      <c r="Q141" s="767"/>
      <c r="R141" s="770"/>
      <c r="S141" s="466"/>
      <c r="T141" s="432">
        <f t="shared" si="15"/>
        <v>0</v>
      </c>
      <c r="U141" s="819"/>
      <c r="V141" s="819"/>
      <c r="W141" s="50"/>
      <c r="X141" s="807"/>
    </row>
    <row r="142" spans="2:24" ht="46.5" customHeight="1" x14ac:dyDescent="0.2">
      <c r="B142" s="802" t="s">
        <v>818</v>
      </c>
      <c r="C142" s="774">
        <v>4</v>
      </c>
      <c r="D142" s="775"/>
      <c r="E142" s="776"/>
      <c r="F142" s="57" t="s">
        <v>816</v>
      </c>
      <c r="G142" s="354" t="s">
        <v>131</v>
      </c>
      <c r="H142" s="383"/>
      <c r="I142" s="383"/>
      <c r="J142" s="558"/>
      <c r="K142" s="355"/>
      <c r="L142" s="284">
        <f t="shared" si="13"/>
        <v>0</v>
      </c>
      <c r="M142" s="825">
        <f>SUM(L142:L149)</f>
        <v>0</v>
      </c>
      <c r="N142" s="825" t="str">
        <f>IF(AND(N128=0,N129=1,N132=2,N137=3,M142=8),4,"")</f>
        <v/>
      </c>
      <c r="O142" s="232"/>
      <c r="P142" s="228">
        <f t="shared" si="14"/>
        <v>0</v>
      </c>
      <c r="Q142" s="766">
        <f>SUM(P142:P149)</f>
        <v>0</v>
      </c>
      <c r="R142" s="769" t="str">
        <f>IF(AND(R128=0,R129=1,R132=2,R137=3,Q142=8),4,"")</f>
        <v/>
      </c>
      <c r="S142" s="466"/>
      <c r="T142" s="432">
        <f t="shared" si="15"/>
        <v>0</v>
      </c>
      <c r="U142" s="818">
        <f>SUM(T142:T149)</f>
        <v>0</v>
      </c>
      <c r="V142" s="818" t="str">
        <f>IF(AND(V128=0,V129=1,V132=2,V137=3,U142=8),4,"")</f>
        <v/>
      </c>
      <c r="W142" s="50"/>
      <c r="X142" s="807"/>
    </row>
    <row r="143" spans="2:24" ht="72" customHeight="1" x14ac:dyDescent="0.2">
      <c r="B143" s="802"/>
      <c r="C143" s="777"/>
      <c r="D143" s="778"/>
      <c r="E143" s="779"/>
      <c r="F143" s="57" t="s">
        <v>775</v>
      </c>
      <c r="G143" s="354" t="s">
        <v>131</v>
      </c>
      <c r="H143" s="383"/>
      <c r="I143" s="383"/>
      <c r="J143" s="558"/>
      <c r="K143" s="355"/>
      <c r="L143" s="284">
        <f t="shared" si="13"/>
        <v>0</v>
      </c>
      <c r="M143" s="826"/>
      <c r="N143" s="826"/>
      <c r="O143" s="232"/>
      <c r="P143" s="228">
        <f t="shared" si="14"/>
        <v>0</v>
      </c>
      <c r="Q143" s="767"/>
      <c r="R143" s="770"/>
      <c r="S143" s="466"/>
      <c r="T143" s="432">
        <f t="shared" si="15"/>
        <v>0</v>
      </c>
      <c r="U143" s="819"/>
      <c r="V143" s="819"/>
      <c r="W143" s="50"/>
      <c r="X143" s="807"/>
    </row>
    <row r="144" spans="2:24" ht="87" customHeight="1" x14ac:dyDescent="0.2">
      <c r="B144" s="802"/>
      <c r="C144" s="777"/>
      <c r="D144" s="778"/>
      <c r="E144" s="779"/>
      <c r="F144" s="7" t="s">
        <v>817</v>
      </c>
      <c r="G144" s="383"/>
      <c r="H144" s="383"/>
      <c r="I144" s="383"/>
      <c r="J144" s="558"/>
      <c r="K144" s="355"/>
      <c r="L144" s="284">
        <f t="shared" si="13"/>
        <v>0</v>
      </c>
      <c r="M144" s="826"/>
      <c r="N144" s="826"/>
      <c r="O144" s="232"/>
      <c r="P144" s="228">
        <f t="shared" si="14"/>
        <v>0</v>
      </c>
      <c r="Q144" s="767"/>
      <c r="R144" s="770"/>
      <c r="S144" s="466"/>
      <c r="T144" s="432">
        <f t="shared" si="15"/>
        <v>0</v>
      </c>
      <c r="U144" s="819"/>
      <c r="V144" s="819"/>
      <c r="W144" s="50"/>
      <c r="X144" s="807"/>
    </row>
    <row r="145" spans="2:24" ht="51" x14ac:dyDescent="0.2">
      <c r="B145" s="802"/>
      <c r="C145" s="777"/>
      <c r="D145" s="778"/>
      <c r="E145" s="779"/>
      <c r="F145" s="8" t="s">
        <v>814</v>
      </c>
      <c r="G145" s="383"/>
      <c r="H145" s="383"/>
      <c r="I145" s="383"/>
      <c r="J145" s="558"/>
      <c r="K145" s="355"/>
      <c r="L145" s="284">
        <f t="shared" si="13"/>
        <v>0</v>
      </c>
      <c r="M145" s="826"/>
      <c r="N145" s="826"/>
      <c r="O145" s="232"/>
      <c r="P145" s="228">
        <f t="shared" si="14"/>
        <v>0</v>
      </c>
      <c r="Q145" s="767"/>
      <c r="R145" s="770"/>
      <c r="S145" s="466"/>
      <c r="T145" s="432">
        <f t="shared" si="15"/>
        <v>0</v>
      </c>
      <c r="U145" s="819"/>
      <c r="V145" s="819"/>
      <c r="W145" s="50"/>
      <c r="X145" s="807"/>
    </row>
    <row r="146" spans="2:24" ht="63.75" x14ac:dyDescent="0.2">
      <c r="B146" s="802"/>
      <c r="C146" s="777"/>
      <c r="D146" s="778"/>
      <c r="E146" s="779"/>
      <c r="F146" s="57" t="s">
        <v>815</v>
      </c>
      <c r="G146" s="390"/>
      <c r="H146" s="390"/>
      <c r="I146" s="390"/>
      <c r="J146" s="558"/>
      <c r="K146" s="355"/>
      <c r="L146" s="284">
        <f t="shared" si="13"/>
        <v>0</v>
      </c>
      <c r="M146" s="826"/>
      <c r="N146" s="826"/>
      <c r="O146" s="232"/>
      <c r="P146" s="228">
        <f t="shared" si="14"/>
        <v>0</v>
      </c>
      <c r="Q146" s="767"/>
      <c r="R146" s="770"/>
      <c r="S146" s="466"/>
      <c r="T146" s="432">
        <f t="shared" si="15"/>
        <v>0</v>
      </c>
      <c r="U146" s="819"/>
      <c r="V146" s="819"/>
      <c r="W146" s="50"/>
      <c r="X146" s="807"/>
    </row>
    <row r="147" spans="2:24" ht="63.75" x14ac:dyDescent="0.2">
      <c r="B147" s="802"/>
      <c r="C147" s="777"/>
      <c r="D147" s="778"/>
      <c r="E147" s="779"/>
      <c r="F147" s="57" t="s">
        <v>644</v>
      </c>
      <c r="G147" s="647" t="s">
        <v>1009</v>
      </c>
      <c r="H147" s="383"/>
      <c r="I147" s="383"/>
      <c r="J147" s="558"/>
      <c r="K147" s="355"/>
      <c r="L147" s="284">
        <f t="shared" si="13"/>
        <v>0</v>
      </c>
      <c r="M147" s="826"/>
      <c r="N147" s="826"/>
      <c r="O147" s="232"/>
      <c r="P147" s="228">
        <f t="shared" si="14"/>
        <v>0</v>
      </c>
      <c r="Q147" s="767"/>
      <c r="R147" s="770"/>
      <c r="S147" s="466" t="s">
        <v>121</v>
      </c>
      <c r="T147" s="432">
        <f t="shared" si="15"/>
        <v>0</v>
      </c>
      <c r="U147" s="819"/>
      <c r="V147" s="819"/>
      <c r="W147" s="50"/>
      <c r="X147" s="807"/>
    </row>
    <row r="148" spans="2:24" ht="38.25" x14ac:dyDescent="0.2">
      <c r="B148" s="802"/>
      <c r="C148" s="777"/>
      <c r="D148" s="778"/>
      <c r="E148" s="779"/>
      <c r="F148" s="57" t="s">
        <v>819</v>
      </c>
      <c r="G148" s="383"/>
      <c r="H148" s="383"/>
      <c r="I148" s="383"/>
      <c r="J148" s="558"/>
      <c r="K148" s="355"/>
      <c r="L148" s="284">
        <f t="shared" si="13"/>
        <v>0</v>
      </c>
      <c r="M148" s="826"/>
      <c r="N148" s="826"/>
      <c r="O148" s="232"/>
      <c r="P148" s="228">
        <f t="shared" si="14"/>
        <v>0</v>
      </c>
      <c r="Q148" s="767"/>
      <c r="R148" s="770"/>
      <c r="S148" s="466"/>
      <c r="T148" s="432">
        <f t="shared" si="15"/>
        <v>0</v>
      </c>
      <c r="U148" s="819"/>
      <c r="V148" s="819"/>
      <c r="W148" s="50"/>
      <c r="X148" s="807"/>
    </row>
    <row r="149" spans="2:24" ht="38.25" x14ac:dyDescent="0.2">
      <c r="B149" s="802"/>
      <c r="C149" s="777"/>
      <c r="D149" s="778"/>
      <c r="E149" s="779"/>
      <c r="F149" s="57" t="s">
        <v>636</v>
      </c>
      <c r="G149" s="383"/>
      <c r="H149" s="383"/>
      <c r="I149" s="383"/>
      <c r="J149" s="558"/>
      <c r="K149" s="355"/>
      <c r="L149" s="284">
        <f t="shared" si="13"/>
        <v>0</v>
      </c>
      <c r="M149" s="826"/>
      <c r="N149" s="826"/>
      <c r="O149" s="232"/>
      <c r="P149" s="228">
        <f t="shared" si="14"/>
        <v>0</v>
      </c>
      <c r="Q149" s="767"/>
      <c r="R149" s="770"/>
      <c r="S149" s="466"/>
      <c r="T149" s="432">
        <f t="shared" si="15"/>
        <v>0</v>
      </c>
      <c r="U149" s="819"/>
      <c r="V149" s="819"/>
      <c r="W149" s="50"/>
      <c r="X149" s="807"/>
    </row>
    <row r="150" spans="2:24" ht="63.75" x14ac:dyDescent="0.2">
      <c r="B150" s="802" t="s">
        <v>820</v>
      </c>
      <c r="C150" s="774">
        <v>5</v>
      </c>
      <c r="D150" s="775"/>
      <c r="E150" s="776"/>
      <c r="F150" s="57" t="s">
        <v>645</v>
      </c>
      <c r="G150" s="383"/>
      <c r="H150" s="383"/>
      <c r="I150" s="383"/>
      <c r="J150" s="558"/>
      <c r="K150" s="355"/>
      <c r="L150" s="284">
        <f t="shared" si="13"/>
        <v>0</v>
      </c>
      <c r="M150" s="841">
        <f>SUM(L150:L162)</f>
        <v>0</v>
      </c>
      <c r="N150" s="841" t="str">
        <f>IF(AND(N128=0,N129=1,N132=2,N137=3,N142=4,M150=13),5,"")</f>
        <v/>
      </c>
      <c r="O150" s="232"/>
      <c r="P150" s="310">
        <f t="shared" si="14"/>
        <v>0</v>
      </c>
      <c r="Q150" s="772">
        <f>SUM(P150:P162)</f>
        <v>0</v>
      </c>
      <c r="R150" s="773" t="str">
        <f>IF(AND(R128=0,R129=1,R132=2,R137=3,R142=4,Q150=13),5,"")</f>
        <v/>
      </c>
      <c r="S150" s="466"/>
      <c r="T150" s="433">
        <f t="shared" si="15"/>
        <v>0</v>
      </c>
      <c r="U150" s="817">
        <f>SUM(T150:T162)</f>
        <v>0</v>
      </c>
      <c r="V150" s="817" t="str">
        <f>IF(AND(V128=0,V129=1,V132=2,V137=3,V142=4,U150=13),5,"")</f>
        <v/>
      </c>
      <c r="W150" s="274"/>
      <c r="X150" s="807"/>
    </row>
    <row r="151" spans="2:24" ht="106.5" customHeight="1" x14ac:dyDescent="0.2">
      <c r="B151" s="802"/>
      <c r="C151" s="777"/>
      <c r="D151" s="778"/>
      <c r="E151" s="779"/>
      <c r="F151" s="57" t="s">
        <v>646</v>
      </c>
      <c r="G151" s="383"/>
      <c r="H151" s="383"/>
      <c r="I151" s="383"/>
      <c r="J151" s="558"/>
      <c r="K151" s="355"/>
      <c r="L151" s="284">
        <f t="shared" si="13"/>
        <v>0</v>
      </c>
      <c r="M151" s="841"/>
      <c r="N151" s="841"/>
      <c r="O151" s="232"/>
      <c r="P151" s="310">
        <f t="shared" si="14"/>
        <v>0</v>
      </c>
      <c r="Q151" s="772"/>
      <c r="R151" s="773"/>
      <c r="S151" s="466"/>
      <c r="T151" s="433">
        <f t="shared" si="15"/>
        <v>0</v>
      </c>
      <c r="U151" s="817"/>
      <c r="V151" s="817"/>
      <c r="W151" s="274"/>
      <c r="X151" s="807"/>
    </row>
    <row r="152" spans="2:24" ht="38.25" x14ac:dyDescent="0.2">
      <c r="B152" s="802"/>
      <c r="C152" s="777"/>
      <c r="D152" s="778"/>
      <c r="E152" s="779"/>
      <c r="F152" s="57" t="s">
        <v>821</v>
      </c>
      <c r="G152" s="383"/>
      <c r="H152" s="383"/>
      <c r="I152" s="383"/>
      <c r="J152" s="558"/>
      <c r="K152" s="355"/>
      <c r="L152" s="284">
        <f t="shared" si="13"/>
        <v>0</v>
      </c>
      <c r="M152" s="841"/>
      <c r="N152" s="841"/>
      <c r="O152" s="232"/>
      <c r="P152" s="310">
        <f t="shared" si="14"/>
        <v>0</v>
      </c>
      <c r="Q152" s="772"/>
      <c r="R152" s="773"/>
      <c r="S152" s="466"/>
      <c r="T152" s="433">
        <f t="shared" si="15"/>
        <v>0</v>
      </c>
      <c r="U152" s="817"/>
      <c r="V152" s="817"/>
      <c r="W152" s="274"/>
      <c r="X152" s="807"/>
    </row>
    <row r="153" spans="2:24" ht="38.25" x14ac:dyDescent="0.2">
      <c r="B153" s="802"/>
      <c r="C153" s="777"/>
      <c r="D153" s="778"/>
      <c r="E153" s="779"/>
      <c r="F153" s="57" t="s">
        <v>637</v>
      </c>
      <c r="G153" s="383"/>
      <c r="H153" s="383"/>
      <c r="I153" s="383"/>
      <c r="J153" s="558"/>
      <c r="K153" s="355"/>
      <c r="L153" s="284">
        <f t="shared" si="13"/>
        <v>0</v>
      </c>
      <c r="M153" s="841"/>
      <c r="N153" s="841"/>
      <c r="O153" s="232"/>
      <c r="P153" s="310">
        <f t="shared" si="14"/>
        <v>0</v>
      </c>
      <c r="Q153" s="772"/>
      <c r="R153" s="773"/>
      <c r="S153" s="466"/>
      <c r="T153" s="433">
        <f t="shared" si="15"/>
        <v>0</v>
      </c>
      <c r="U153" s="817"/>
      <c r="V153" s="817"/>
      <c r="W153" s="274"/>
      <c r="X153" s="807"/>
    </row>
    <row r="154" spans="2:24" ht="38.25" x14ac:dyDescent="0.2">
      <c r="B154" s="802"/>
      <c r="C154" s="777"/>
      <c r="D154" s="778"/>
      <c r="E154" s="779"/>
      <c r="F154" s="57" t="s">
        <v>647</v>
      </c>
      <c r="G154" s="383"/>
      <c r="H154" s="383"/>
      <c r="I154" s="383"/>
      <c r="J154" s="558"/>
      <c r="K154" s="355"/>
      <c r="L154" s="284">
        <f t="shared" si="13"/>
        <v>0</v>
      </c>
      <c r="M154" s="841"/>
      <c r="N154" s="841"/>
      <c r="O154" s="232"/>
      <c r="P154" s="310">
        <f t="shared" si="14"/>
        <v>0</v>
      </c>
      <c r="Q154" s="772"/>
      <c r="R154" s="773"/>
      <c r="S154" s="466"/>
      <c r="T154" s="433">
        <f t="shared" si="15"/>
        <v>0</v>
      </c>
      <c r="U154" s="817"/>
      <c r="V154" s="817"/>
      <c r="W154" s="274"/>
      <c r="X154" s="807"/>
    </row>
    <row r="155" spans="2:24" ht="38.25" x14ac:dyDescent="0.2">
      <c r="B155" s="802"/>
      <c r="C155" s="777"/>
      <c r="D155" s="778"/>
      <c r="E155" s="779"/>
      <c r="F155" s="57" t="s">
        <v>648</v>
      </c>
      <c r="G155" s="383"/>
      <c r="H155" s="383"/>
      <c r="I155" s="383"/>
      <c r="J155" s="558"/>
      <c r="K155" s="355"/>
      <c r="L155" s="284">
        <f t="shared" si="13"/>
        <v>0</v>
      </c>
      <c r="M155" s="841"/>
      <c r="N155" s="841"/>
      <c r="O155" s="232"/>
      <c r="P155" s="310">
        <f t="shared" si="14"/>
        <v>0</v>
      </c>
      <c r="Q155" s="772"/>
      <c r="R155" s="773"/>
      <c r="S155" s="466"/>
      <c r="T155" s="433">
        <f t="shared" si="15"/>
        <v>0</v>
      </c>
      <c r="U155" s="817"/>
      <c r="V155" s="817"/>
      <c r="W155" s="274"/>
      <c r="X155" s="807"/>
    </row>
    <row r="156" spans="2:24" ht="25.5" x14ac:dyDescent="0.2">
      <c r="B156" s="802"/>
      <c r="C156" s="777"/>
      <c r="D156" s="778"/>
      <c r="E156" s="779"/>
      <c r="F156" s="57" t="s">
        <v>638</v>
      </c>
      <c r="G156" s="390"/>
      <c r="H156" s="390"/>
      <c r="I156" s="390"/>
      <c r="J156" s="558"/>
      <c r="K156" s="355"/>
      <c r="L156" s="284">
        <f t="shared" si="13"/>
        <v>0</v>
      </c>
      <c r="M156" s="841"/>
      <c r="N156" s="841"/>
      <c r="O156" s="232"/>
      <c r="P156" s="310">
        <f t="shared" si="14"/>
        <v>0</v>
      </c>
      <c r="Q156" s="772"/>
      <c r="R156" s="773"/>
      <c r="S156" s="466"/>
      <c r="T156" s="433">
        <f t="shared" si="15"/>
        <v>0</v>
      </c>
      <c r="U156" s="817"/>
      <c r="V156" s="817"/>
      <c r="W156" s="274"/>
      <c r="X156" s="807"/>
    </row>
    <row r="157" spans="2:24" ht="38.25" x14ac:dyDescent="0.2">
      <c r="B157" s="802"/>
      <c r="C157" s="777"/>
      <c r="D157" s="778"/>
      <c r="E157" s="779"/>
      <c r="F157" s="57" t="s">
        <v>639</v>
      </c>
      <c r="G157" s="383"/>
      <c r="H157" s="383"/>
      <c r="I157" s="383"/>
      <c r="J157" s="558"/>
      <c r="K157" s="355"/>
      <c r="L157" s="284">
        <f t="shared" si="13"/>
        <v>0</v>
      </c>
      <c r="M157" s="841"/>
      <c r="N157" s="841"/>
      <c r="O157" s="232"/>
      <c r="P157" s="310">
        <f t="shared" si="14"/>
        <v>0</v>
      </c>
      <c r="Q157" s="772"/>
      <c r="R157" s="773"/>
      <c r="S157" s="466"/>
      <c r="T157" s="433">
        <f t="shared" si="15"/>
        <v>0</v>
      </c>
      <c r="U157" s="817"/>
      <c r="V157" s="817"/>
      <c r="W157" s="274"/>
      <c r="X157" s="807"/>
    </row>
    <row r="158" spans="2:24" ht="12.75" x14ac:dyDescent="0.2">
      <c r="B158" s="802"/>
      <c r="C158" s="777"/>
      <c r="D158" s="778"/>
      <c r="E158" s="779"/>
      <c r="F158" s="57" t="s">
        <v>640</v>
      </c>
      <c r="G158" s="383"/>
      <c r="H158" s="383"/>
      <c r="I158" s="383"/>
      <c r="J158" s="558"/>
      <c r="K158" s="355"/>
      <c r="L158" s="284">
        <f t="shared" si="13"/>
        <v>0</v>
      </c>
      <c r="M158" s="841"/>
      <c r="N158" s="841"/>
      <c r="O158" s="232"/>
      <c r="P158" s="310">
        <f t="shared" si="14"/>
        <v>0</v>
      </c>
      <c r="Q158" s="772"/>
      <c r="R158" s="773"/>
      <c r="S158" s="466"/>
      <c r="T158" s="433">
        <f t="shared" si="15"/>
        <v>0</v>
      </c>
      <c r="U158" s="817"/>
      <c r="V158" s="817"/>
      <c r="W158" s="274"/>
      <c r="X158" s="807"/>
    </row>
    <row r="159" spans="2:24" ht="25.5" x14ac:dyDescent="0.2">
      <c r="B159" s="802"/>
      <c r="C159" s="777"/>
      <c r="D159" s="778"/>
      <c r="E159" s="779"/>
      <c r="F159" s="57" t="s">
        <v>641</v>
      </c>
      <c r="G159" s="383"/>
      <c r="H159" s="383"/>
      <c r="I159" s="383"/>
      <c r="J159" s="558"/>
      <c r="K159" s="355"/>
      <c r="L159" s="298">
        <f t="shared" si="13"/>
        <v>0</v>
      </c>
      <c r="M159" s="841"/>
      <c r="N159" s="841"/>
      <c r="O159" s="232"/>
      <c r="P159" s="310">
        <f t="shared" si="14"/>
        <v>0</v>
      </c>
      <c r="Q159" s="772"/>
      <c r="R159" s="773"/>
      <c r="S159" s="466"/>
      <c r="T159" s="433">
        <f t="shared" si="15"/>
        <v>0</v>
      </c>
      <c r="U159" s="817"/>
      <c r="V159" s="817"/>
      <c r="W159" s="274"/>
      <c r="X159" s="807"/>
    </row>
    <row r="160" spans="2:24" ht="76.5" x14ac:dyDescent="0.2">
      <c r="B160" s="802"/>
      <c r="C160" s="777"/>
      <c r="D160" s="778"/>
      <c r="E160" s="779"/>
      <c r="F160" s="57" t="s">
        <v>649</v>
      </c>
      <c r="G160" s="383"/>
      <c r="H160" s="383"/>
      <c r="I160" s="383"/>
      <c r="J160" s="558"/>
      <c r="K160" s="355"/>
      <c r="L160" s="298">
        <f t="shared" si="13"/>
        <v>0</v>
      </c>
      <c r="M160" s="841"/>
      <c r="N160" s="841"/>
      <c r="O160" s="232"/>
      <c r="P160" s="310">
        <f t="shared" si="14"/>
        <v>0</v>
      </c>
      <c r="Q160" s="772"/>
      <c r="R160" s="773"/>
      <c r="S160" s="466"/>
      <c r="T160" s="433">
        <f t="shared" si="15"/>
        <v>0</v>
      </c>
      <c r="U160" s="817"/>
      <c r="V160" s="817"/>
      <c r="W160" s="274"/>
      <c r="X160" s="807"/>
    </row>
    <row r="161" spans="2:24" ht="38.25" x14ac:dyDescent="0.2">
      <c r="B161" s="802"/>
      <c r="C161" s="777"/>
      <c r="D161" s="778"/>
      <c r="E161" s="779"/>
      <c r="F161" s="57" t="s">
        <v>642</v>
      </c>
      <c r="G161" s="383"/>
      <c r="H161" s="383"/>
      <c r="I161" s="383"/>
      <c r="J161" s="558"/>
      <c r="K161" s="355"/>
      <c r="L161" s="298">
        <f t="shared" si="13"/>
        <v>0</v>
      </c>
      <c r="M161" s="841"/>
      <c r="N161" s="841"/>
      <c r="O161" s="232"/>
      <c r="P161" s="310">
        <f t="shared" si="14"/>
        <v>0</v>
      </c>
      <c r="Q161" s="772"/>
      <c r="R161" s="773"/>
      <c r="S161" s="466"/>
      <c r="T161" s="433">
        <f t="shared" si="15"/>
        <v>0</v>
      </c>
      <c r="U161" s="817"/>
      <c r="V161" s="817"/>
      <c r="W161" s="274"/>
      <c r="X161" s="807"/>
    </row>
    <row r="162" spans="2:24" ht="51" x14ac:dyDescent="0.2">
      <c r="B162" s="802"/>
      <c r="C162" s="777"/>
      <c r="D162" s="778"/>
      <c r="E162" s="779"/>
      <c r="F162" s="57" t="s">
        <v>650</v>
      </c>
      <c r="G162" s="383"/>
      <c r="H162" s="383"/>
      <c r="I162" s="383"/>
      <c r="J162" s="558"/>
      <c r="K162" s="355"/>
      <c r="L162" s="298">
        <f t="shared" si="13"/>
        <v>0</v>
      </c>
      <c r="M162" s="841"/>
      <c r="N162" s="841"/>
      <c r="O162" s="232"/>
      <c r="P162" s="310">
        <f t="shared" si="14"/>
        <v>0</v>
      </c>
      <c r="Q162" s="772"/>
      <c r="R162" s="773"/>
      <c r="S162" s="466"/>
      <c r="T162" s="433">
        <f t="shared" si="15"/>
        <v>0</v>
      </c>
      <c r="U162" s="817"/>
      <c r="V162" s="817"/>
      <c r="W162" s="274"/>
      <c r="X162" s="807"/>
    </row>
    <row r="163" spans="2:24" x14ac:dyDescent="0.2">
      <c r="K163" s="213"/>
      <c r="L163" s="194"/>
      <c r="M163" s="188"/>
      <c r="N163" s="220"/>
    </row>
    <row r="164" spans="2:24" s="33" customFormat="1" ht="12.75" x14ac:dyDescent="0.2">
      <c r="F164" s="174"/>
      <c r="G164" s="505"/>
      <c r="H164" s="505"/>
      <c r="I164" s="505"/>
      <c r="J164" s="505"/>
      <c r="K164" s="211"/>
      <c r="L164" s="209"/>
      <c r="M164" s="210"/>
      <c r="N164" s="219"/>
      <c r="O164" s="208"/>
      <c r="P164" s="231"/>
      <c r="Q164" s="239"/>
      <c r="R164" s="239"/>
      <c r="S164" s="208"/>
      <c r="U164" s="239"/>
      <c r="V164" s="239"/>
    </row>
    <row r="165" spans="2:24" s="33" customFormat="1" ht="12.75" x14ac:dyDescent="0.2">
      <c r="F165" s="174"/>
      <c r="G165" s="505"/>
      <c r="H165" s="505"/>
      <c r="I165" s="505"/>
      <c r="J165" s="505"/>
      <c r="K165" s="211"/>
      <c r="L165" s="209"/>
      <c r="M165" s="210"/>
      <c r="N165" s="219"/>
      <c r="O165" s="208"/>
      <c r="P165" s="231"/>
      <c r="Q165" s="239"/>
      <c r="R165" s="239"/>
      <c r="S165" s="208"/>
      <c r="U165" s="239"/>
      <c r="V165" s="239"/>
    </row>
    <row r="166" spans="2:24" s="33" customFormat="1" ht="12.75" x14ac:dyDescent="0.2">
      <c r="F166" s="174"/>
      <c r="G166" s="505"/>
      <c r="H166" s="505"/>
      <c r="I166" s="505"/>
      <c r="J166" s="505"/>
      <c r="K166" s="211"/>
      <c r="L166" s="209"/>
      <c r="M166" s="210"/>
      <c r="N166" s="219"/>
      <c r="O166" s="208"/>
      <c r="P166" s="231"/>
      <c r="Q166" s="239"/>
      <c r="R166" s="239"/>
      <c r="S166" s="208"/>
      <c r="U166" s="239"/>
      <c r="V166" s="239"/>
    </row>
    <row r="167" spans="2:24" s="33" customFormat="1" ht="12.75" x14ac:dyDescent="0.2">
      <c r="F167" s="174"/>
      <c r="G167" s="505"/>
      <c r="H167" s="505"/>
      <c r="I167" s="505"/>
      <c r="J167" s="505"/>
      <c r="K167" s="211"/>
      <c r="L167" s="209"/>
      <c r="M167" s="210"/>
      <c r="N167" s="219"/>
      <c r="O167" s="208"/>
      <c r="P167" s="231"/>
      <c r="Q167" s="239"/>
      <c r="R167" s="239"/>
      <c r="S167" s="208"/>
      <c r="U167" s="239"/>
      <c r="V167" s="239"/>
    </row>
    <row r="168" spans="2:24" s="33" customFormat="1" ht="12.75" x14ac:dyDescent="0.2">
      <c r="F168" s="174"/>
      <c r="G168" s="505"/>
      <c r="H168" s="505"/>
      <c r="I168" s="505"/>
      <c r="J168" s="505"/>
      <c r="K168" s="211"/>
      <c r="L168" s="209"/>
      <c r="M168" s="210"/>
      <c r="N168" s="219"/>
      <c r="O168" s="208"/>
      <c r="P168" s="231"/>
      <c r="Q168" s="239"/>
      <c r="R168" s="239"/>
      <c r="S168" s="208"/>
      <c r="U168" s="239"/>
      <c r="V168" s="239"/>
    </row>
    <row r="169" spans="2:24" s="33" customFormat="1" ht="12.75" x14ac:dyDescent="0.2">
      <c r="F169" s="174"/>
      <c r="G169" s="505"/>
      <c r="H169" s="505"/>
      <c r="I169" s="505"/>
      <c r="J169" s="505"/>
      <c r="K169" s="211"/>
      <c r="L169" s="209"/>
      <c r="M169" s="210"/>
      <c r="N169" s="219"/>
      <c r="O169" s="208"/>
      <c r="P169" s="231"/>
      <c r="Q169" s="239"/>
      <c r="R169" s="239"/>
      <c r="S169" s="208"/>
      <c r="U169" s="239"/>
      <c r="V169" s="239"/>
    </row>
    <row r="170" spans="2:24" s="33" customFormat="1" ht="12.75" x14ac:dyDescent="0.2">
      <c r="F170" s="174"/>
      <c r="G170" s="505"/>
      <c r="H170" s="505"/>
      <c r="I170" s="505"/>
      <c r="J170" s="505"/>
      <c r="K170" s="211"/>
      <c r="L170" s="209"/>
      <c r="M170" s="210"/>
      <c r="N170" s="219"/>
      <c r="O170" s="208"/>
      <c r="P170" s="231"/>
      <c r="Q170" s="239"/>
      <c r="R170" s="239"/>
      <c r="S170" s="208"/>
      <c r="U170" s="239"/>
      <c r="V170" s="239"/>
    </row>
    <row r="171" spans="2:24" s="33" customFormat="1" ht="12.75" x14ac:dyDescent="0.2">
      <c r="F171" s="174"/>
      <c r="G171" s="505"/>
      <c r="H171" s="505"/>
      <c r="I171" s="505"/>
      <c r="J171" s="505"/>
      <c r="K171" s="211"/>
      <c r="L171" s="209"/>
      <c r="M171" s="210"/>
      <c r="N171" s="219"/>
      <c r="O171" s="208"/>
      <c r="P171" s="231"/>
      <c r="Q171" s="239"/>
      <c r="R171" s="239"/>
      <c r="S171" s="208"/>
      <c r="U171" s="239"/>
      <c r="V171" s="239"/>
    </row>
    <row r="172" spans="2:24" s="33" customFormat="1" ht="12.75" x14ac:dyDescent="0.2">
      <c r="F172" s="174"/>
      <c r="G172" s="505"/>
      <c r="H172" s="505"/>
      <c r="I172" s="505"/>
      <c r="J172" s="505"/>
      <c r="K172" s="211"/>
      <c r="L172" s="209"/>
      <c r="M172" s="210"/>
      <c r="N172" s="219"/>
      <c r="O172" s="208"/>
      <c r="P172" s="231"/>
      <c r="Q172" s="239"/>
      <c r="R172" s="239"/>
      <c r="S172" s="208"/>
      <c r="U172" s="239"/>
      <c r="V172" s="239"/>
    </row>
    <row r="173" spans="2:24" s="33" customFormat="1" ht="12.75" x14ac:dyDescent="0.2">
      <c r="F173" s="174"/>
      <c r="G173" s="505"/>
      <c r="H173" s="505"/>
      <c r="I173" s="505"/>
      <c r="J173" s="505"/>
      <c r="K173" s="211"/>
      <c r="L173" s="209"/>
      <c r="M173" s="210"/>
      <c r="N173" s="219"/>
      <c r="O173" s="208"/>
      <c r="P173" s="231"/>
      <c r="Q173" s="239"/>
      <c r="R173" s="239"/>
      <c r="S173" s="208"/>
      <c r="U173" s="239"/>
      <c r="V173" s="239"/>
    </row>
    <row r="174" spans="2:24" s="33" customFormat="1" ht="12.75" x14ac:dyDescent="0.2">
      <c r="F174" s="174"/>
      <c r="G174" s="505"/>
      <c r="H174" s="505"/>
      <c r="I174" s="505"/>
      <c r="J174" s="505"/>
      <c r="K174" s="211"/>
      <c r="L174" s="209"/>
      <c r="M174" s="210"/>
      <c r="N174" s="219"/>
      <c r="O174" s="208"/>
      <c r="P174" s="231"/>
      <c r="Q174" s="239"/>
      <c r="R174" s="239"/>
      <c r="S174" s="208"/>
      <c r="U174" s="239"/>
      <c r="V174" s="239"/>
    </row>
    <row r="175" spans="2:24" s="33" customFormat="1" ht="12.75" x14ac:dyDescent="0.2">
      <c r="F175" s="174"/>
      <c r="G175" s="505"/>
      <c r="H175" s="505"/>
      <c r="I175" s="505"/>
      <c r="J175" s="505"/>
      <c r="K175" s="211"/>
      <c r="L175" s="209"/>
      <c r="M175" s="210"/>
      <c r="N175" s="219"/>
      <c r="O175" s="208"/>
      <c r="P175" s="231"/>
      <c r="Q175" s="239"/>
      <c r="R175" s="239"/>
      <c r="S175" s="208"/>
      <c r="U175" s="239"/>
      <c r="V175" s="239"/>
    </row>
    <row r="176" spans="2:24" s="33" customFormat="1" ht="12.75" x14ac:dyDescent="0.2">
      <c r="F176" s="174"/>
      <c r="G176" s="505"/>
      <c r="H176" s="505"/>
      <c r="I176" s="505"/>
      <c r="J176" s="505"/>
      <c r="K176" s="211"/>
      <c r="L176" s="209"/>
      <c r="M176" s="210"/>
      <c r="N176" s="219"/>
      <c r="O176" s="208"/>
      <c r="P176" s="231"/>
      <c r="Q176" s="239"/>
      <c r="R176" s="239"/>
      <c r="S176" s="208"/>
      <c r="U176" s="239"/>
      <c r="V176" s="239"/>
    </row>
    <row r="177" spans="6:22" s="33" customFormat="1" ht="12.75" x14ac:dyDescent="0.2">
      <c r="F177" s="174"/>
      <c r="G177" s="505"/>
      <c r="H177" s="505"/>
      <c r="I177" s="505"/>
      <c r="J177" s="505"/>
      <c r="K177" s="211"/>
      <c r="L177" s="209"/>
      <c r="M177" s="210"/>
      <c r="N177" s="219"/>
      <c r="O177" s="208"/>
      <c r="P177" s="231"/>
      <c r="Q177" s="239"/>
      <c r="R177" s="239"/>
      <c r="S177" s="208"/>
      <c r="U177" s="239"/>
      <c r="V177" s="239"/>
    </row>
    <row r="178" spans="6:22" s="33" customFormat="1" ht="12.75" x14ac:dyDescent="0.2">
      <c r="F178" s="174"/>
      <c r="G178" s="505"/>
      <c r="H178" s="505"/>
      <c r="I178" s="505"/>
      <c r="J178" s="505"/>
      <c r="K178" s="211"/>
      <c r="L178" s="209"/>
      <c r="M178" s="210"/>
      <c r="N178" s="219"/>
      <c r="O178" s="208"/>
      <c r="P178" s="231"/>
      <c r="Q178" s="239"/>
      <c r="R178" s="239"/>
      <c r="S178" s="208"/>
      <c r="U178" s="239"/>
      <c r="V178" s="239"/>
    </row>
    <row r="179" spans="6:22" s="33" customFormat="1" ht="12.75" x14ac:dyDescent="0.2">
      <c r="F179" s="174"/>
      <c r="G179" s="505"/>
      <c r="H179" s="505"/>
      <c r="I179" s="505"/>
      <c r="J179" s="505"/>
      <c r="K179" s="211"/>
      <c r="L179" s="209"/>
      <c r="M179" s="210"/>
      <c r="N179" s="219"/>
      <c r="O179" s="208"/>
      <c r="P179" s="231"/>
      <c r="Q179" s="239"/>
      <c r="R179" s="239"/>
      <c r="S179" s="208"/>
      <c r="U179" s="239"/>
      <c r="V179" s="239"/>
    </row>
    <row r="180" spans="6:22" s="33" customFormat="1" ht="12.75" x14ac:dyDescent="0.2">
      <c r="F180" s="174"/>
      <c r="G180" s="505"/>
      <c r="H180" s="505"/>
      <c r="I180" s="505"/>
      <c r="J180" s="505"/>
      <c r="K180" s="211"/>
      <c r="L180" s="209"/>
      <c r="M180" s="210"/>
      <c r="N180" s="219"/>
      <c r="O180" s="208"/>
      <c r="P180" s="231"/>
      <c r="Q180" s="239"/>
      <c r="R180" s="239"/>
      <c r="S180" s="208"/>
      <c r="U180" s="239"/>
      <c r="V180" s="239"/>
    </row>
    <row r="181" spans="6:22" s="33" customFormat="1" ht="12.75" x14ac:dyDescent="0.2">
      <c r="F181" s="174"/>
      <c r="G181" s="505"/>
      <c r="H181" s="505"/>
      <c r="I181" s="505"/>
      <c r="J181" s="505"/>
      <c r="K181" s="211"/>
      <c r="L181" s="209"/>
      <c r="M181" s="210"/>
      <c r="N181" s="219"/>
      <c r="O181" s="208"/>
      <c r="P181" s="231"/>
      <c r="Q181" s="239"/>
      <c r="R181" s="239"/>
      <c r="S181" s="208"/>
      <c r="U181" s="239"/>
      <c r="V181" s="239"/>
    </row>
    <row r="182" spans="6:22" s="33" customFormat="1" ht="12.75" x14ac:dyDescent="0.2">
      <c r="F182" s="174"/>
      <c r="G182" s="505"/>
      <c r="H182" s="505"/>
      <c r="I182" s="505"/>
      <c r="J182" s="505"/>
      <c r="K182" s="211"/>
      <c r="L182" s="209"/>
      <c r="M182" s="210"/>
      <c r="N182" s="219"/>
      <c r="O182" s="208"/>
      <c r="P182" s="231"/>
      <c r="Q182" s="239"/>
      <c r="R182" s="239"/>
      <c r="S182" s="208"/>
      <c r="U182" s="239"/>
      <c r="V182" s="239"/>
    </row>
    <row r="183" spans="6:22" s="33" customFormat="1" ht="12.75" x14ac:dyDescent="0.2">
      <c r="F183" s="174"/>
      <c r="G183" s="505"/>
      <c r="H183" s="505"/>
      <c r="I183" s="505"/>
      <c r="J183" s="505"/>
      <c r="K183" s="211"/>
      <c r="L183" s="209"/>
      <c r="M183" s="210"/>
      <c r="N183" s="219"/>
      <c r="O183" s="208"/>
      <c r="P183" s="231"/>
      <c r="Q183" s="239"/>
      <c r="R183" s="239"/>
      <c r="S183" s="208"/>
      <c r="U183" s="239"/>
      <c r="V183" s="239"/>
    </row>
    <row r="184" spans="6:22" s="33" customFormat="1" ht="12.75" x14ac:dyDescent="0.2">
      <c r="F184" s="174"/>
      <c r="G184" s="505"/>
      <c r="H184" s="505"/>
      <c r="I184" s="505"/>
      <c r="J184" s="505"/>
      <c r="K184" s="211"/>
      <c r="L184" s="209"/>
      <c r="M184" s="210"/>
      <c r="N184" s="219"/>
      <c r="O184" s="208"/>
      <c r="P184" s="231"/>
      <c r="Q184" s="239"/>
      <c r="R184" s="239"/>
      <c r="S184" s="208"/>
      <c r="U184" s="239"/>
      <c r="V184" s="239"/>
    </row>
    <row r="185" spans="6:22" s="33" customFormat="1" ht="12.75" x14ac:dyDescent="0.2">
      <c r="F185" s="174"/>
      <c r="G185" s="505"/>
      <c r="H185" s="505"/>
      <c r="I185" s="505"/>
      <c r="J185" s="505"/>
      <c r="K185" s="211"/>
      <c r="L185" s="209"/>
      <c r="M185" s="210"/>
      <c r="N185" s="219"/>
      <c r="O185" s="208"/>
      <c r="P185" s="231"/>
      <c r="Q185" s="239"/>
      <c r="R185" s="239"/>
      <c r="S185" s="208"/>
      <c r="U185" s="239"/>
      <c r="V185" s="239"/>
    </row>
    <row r="186" spans="6:22" s="33" customFormat="1" ht="12.75" x14ac:dyDescent="0.2">
      <c r="F186" s="174"/>
      <c r="G186" s="505"/>
      <c r="H186" s="505"/>
      <c r="I186" s="505"/>
      <c r="J186" s="505"/>
      <c r="K186" s="211"/>
      <c r="L186" s="209"/>
      <c r="M186" s="210"/>
      <c r="N186" s="219"/>
      <c r="O186" s="208"/>
      <c r="P186" s="231"/>
      <c r="Q186" s="239"/>
      <c r="R186" s="239"/>
      <c r="S186" s="208"/>
      <c r="U186" s="239"/>
      <c r="V186" s="239"/>
    </row>
    <row r="187" spans="6:22" s="33" customFormat="1" ht="12.75" x14ac:dyDescent="0.2">
      <c r="F187" s="174"/>
      <c r="G187" s="505"/>
      <c r="H187" s="505"/>
      <c r="I187" s="505"/>
      <c r="J187" s="505"/>
      <c r="K187" s="211"/>
      <c r="L187" s="209"/>
      <c r="M187" s="210"/>
      <c r="N187" s="219"/>
      <c r="O187" s="208"/>
      <c r="P187" s="231"/>
      <c r="Q187" s="239"/>
      <c r="R187" s="239"/>
      <c r="S187" s="208"/>
      <c r="U187" s="239"/>
      <c r="V187" s="239"/>
    </row>
    <row r="188" spans="6:22" s="33" customFormat="1" ht="12.75" x14ac:dyDescent="0.2">
      <c r="F188" s="174"/>
      <c r="G188" s="505"/>
      <c r="H188" s="505"/>
      <c r="I188" s="505"/>
      <c r="J188" s="505"/>
      <c r="K188" s="211"/>
      <c r="L188" s="209"/>
      <c r="M188" s="210"/>
      <c r="N188" s="219"/>
      <c r="O188" s="208"/>
      <c r="P188" s="231"/>
      <c r="Q188" s="239"/>
      <c r="R188" s="239"/>
      <c r="S188" s="208"/>
      <c r="U188" s="239"/>
      <c r="V188" s="239"/>
    </row>
    <row r="189" spans="6:22" s="33" customFormat="1" ht="12.75" x14ac:dyDescent="0.2">
      <c r="F189" s="174"/>
      <c r="G189" s="505"/>
      <c r="H189" s="505"/>
      <c r="I189" s="505"/>
      <c r="J189" s="505"/>
      <c r="K189" s="211"/>
      <c r="L189" s="209"/>
      <c r="M189" s="210"/>
      <c r="N189" s="219"/>
      <c r="O189" s="208"/>
      <c r="P189" s="231"/>
      <c r="Q189" s="239"/>
      <c r="R189" s="239"/>
      <c r="S189" s="208"/>
      <c r="U189" s="239"/>
      <c r="V189" s="239"/>
    </row>
    <row r="190" spans="6:22" s="33" customFormat="1" ht="12.75" x14ac:dyDescent="0.2">
      <c r="F190" s="174"/>
      <c r="G190" s="505"/>
      <c r="H190" s="505"/>
      <c r="I190" s="505"/>
      <c r="J190" s="505"/>
      <c r="K190" s="211"/>
      <c r="L190" s="209"/>
      <c r="M190" s="210"/>
      <c r="N190" s="219"/>
      <c r="O190" s="208"/>
      <c r="P190" s="231"/>
      <c r="Q190" s="239"/>
      <c r="R190" s="239"/>
      <c r="S190" s="208"/>
      <c r="U190" s="239"/>
      <c r="V190" s="239"/>
    </row>
    <row r="191" spans="6:22" s="33" customFormat="1" ht="12.75" x14ac:dyDescent="0.2">
      <c r="F191" s="174"/>
      <c r="G191" s="505"/>
      <c r="H191" s="505"/>
      <c r="I191" s="505"/>
      <c r="J191" s="505"/>
      <c r="K191" s="211"/>
      <c r="L191" s="209"/>
      <c r="M191" s="210"/>
      <c r="N191" s="219"/>
      <c r="O191" s="208"/>
      <c r="P191" s="231"/>
      <c r="Q191" s="239"/>
      <c r="R191" s="239"/>
      <c r="S191" s="208"/>
      <c r="U191" s="239"/>
      <c r="V191" s="239"/>
    </row>
    <row r="192" spans="6:22" s="33" customFormat="1" ht="12.75" x14ac:dyDescent="0.2">
      <c r="F192" s="174"/>
      <c r="G192" s="505"/>
      <c r="H192" s="505"/>
      <c r="I192" s="505"/>
      <c r="J192" s="505"/>
      <c r="K192" s="211"/>
      <c r="L192" s="209"/>
      <c r="M192" s="210"/>
      <c r="N192" s="219"/>
      <c r="O192" s="208"/>
      <c r="P192" s="231"/>
      <c r="Q192" s="239"/>
      <c r="R192" s="239"/>
      <c r="S192" s="208"/>
      <c r="U192" s="239"/>
      <c r="V192" s="239"/>
    </row>
    <row r="193" spans="6:22" s="33" customFormat="1" ht="12.75" x14ac:dyDescent="0.2">
      <c r="F193" s="174"/>
      <c r="G193" s="505"/>
      <c r="H193" s="505"/>
      <c r="I193" s="505"/>
      <c r="J193" s="505"/>
      <c r="K193" s="211"/>
      <c r="L193" s="209"/>
      <c r="M193" s="210"/>
      <c r="N193" s="219"/>
      <c r="O193" s="208"/>
      <c r="P193" s="231"/>
      <c r="Q193" s="239"/>
      <c r="R193" s="239"/>
      <c r="S193" s="208"/>
      <c r="U193" s="239"/>
      <c r="V193" s="239"/>
    </row>
    <row r="194" spans="6:22" s="33" customFormat="1" ht="12.75" x14ac:dyDescent="0.2">
      <c r="F194" s="174"/>
      <c r="G194" s="505"/>
      <c r="H194" s="505"/>
      <c r="I194" s="505"/>
      <c r="J194" s="505"/>
      <c r="K194" s="211"/>
      <c r="L194" s="209"/>
      <c r="M194" s="210"/>
      <c r="N194" s="219"/>
      <c r="O194" s="208"/>
      <c r="P194" s="231"/>
      <c r="Q194" s="239"/>
      <c r="R194" s="239"/>
      <c r="S194" s="208"/>
      <c r="U194" s="239"/>
      <c r="V194" s="239"/>
    </row>
    <row r="195" spans="6:22" s="33" customFormat="1" ht="12.75" x14ac:dyDescent="0.2">
      <c r="F195" s="174"/>
      <c r="G195" s="505"/>
      <c r="H195" s="505"/>
      <c r="I195" s="505"/>
      <c r="J195" s="505"/>
      <c r="K195" s="211"/>
      <c r="L195" s="209"/>
      <c r="M195" s="210"/>
      <c r="N195" s="219"/>
      <c r="O195" s="208"/>
      <c r="P195" s="231"/>
      <c r="Q195" s="239"/>
      <c r="R195" s="239"/>
      <c r="S195" s="208"/>
      <c r="U195" s="239"/>
      <c r="V195" s="239"/>
    </row>
    <row r="196" spans="6:22" s="33" customFormat="1" ht="12.75" x14ac:dyDescent="0.2">
      <c r="F196" s="174"/>
      <c r="G196" s="505"/>
      <c r="H196" s="505"/>
      <c r="I196" s="505"/>
      <c r="J196" s="505"/>
      <c r="K196" s="211"/>
      <c r="L196" s="209"/>
      <c r="M196" s="210"/>
      <c r="N196" s="219"/>
      <c r="O196" s="208"/>
      <c r="P196" s="231"/>
      <c r="Q196" s="239"/>
      <c r="R196" s="239"/>
      <c r="S196" s="208"/>
      <c r="U196" s="239"/>
      <c r="V196" s="239"/>
    </row>
    <row r="197" spans="6:22" s="33" customFormat="1" ht="12.75" x14ac:dyDescent="0.2">
      <c r="F197" s="174"/>
      <c r="G197" s="505"/>
      <c r="H197" s="505"/>
      <c r="I197" s="505"/>
      <c r="J197" s="505"/>
      <c r="K197" s="211"/>
      <c r="L197" s="209"/>
      <c r="M197" s="210"/>
      <c r="N197" s="219"/>
      <c r="O197" s="208"/>
      <c r="P197" s="231"/>
      <c r="Q197" s="239"/>
      <c r="R197" s="239"/>
      <c r="S197" s="208"/>
      <c r="U197" s="239"/>
      <c r="V197" s="239"/>
    </row>
    <row r="198" spans="6:22" s="33" customFormat="1" ht="12.75" x14ac:dyDescent="0.2">
      <c r="F198" s="174"/>
      <c r="G198" s="505"/>
      <c r="H198" s="505"/>
      <c r="I198" s="505"/>
      <c r="J198" s="505"/>
      <c r="K198" s="211"/>
      <c r="L198" s="209"/>
      <c r="M198" s="210"/>
      <c r="N198" s="219"/>
      <c r="O198" s="208"/>
      <c r="P198" s="231"/>
      <c r="Q198" s="239"/>
      <c r="R198" s="239"/>
      <c r="S198" s="208"/>
      <c r="U198" s="239"/>
      <c r="V198" s="239"/>
    </row>
    <row r="199" spans="6:22" s="33" customFormat="1" ht="12.75" x14ac:dyDescent="0.2">
      <c r="F199" s="174"/>
      <c r="G199" s="505"/>
      <c r="H199" s="505"/>
      <c r="I199" s="505"/>
      <c r="J199" s="505"/>
      <c r="K199" s="211"/>
      <c r="L199" s="209"/>
      <c r="M199" s="210"/>
      <c r="N199" s="219"/>
      <c r="O199" s="208"/>
      <c r="P199" s="231"/>
      <c r="Q199" s="239"/>
      <c r="R199" s="239"/>
      <c r="S199" s="208"/>
      <c r="U199" s="239"/>
      <c r="V199" s="239"/>
    </row>
    <row r="200" spans="6:22" s="33" customFormat="1" ht="12.75" x14ac:dyDescent="0.2">
      <c r="F200" s="174"/>
      <c r="G200" s="505"/>
      <c r="H200" s="505"/>
      <c r="I200" s="505"/>
      <c r="J200" s="505"/>
      <c r="K200" s="211"/>
      <c r="L200" s="209"/>
      <c r="M200" s="210"/>
      <c r="N200" s="219"/>
      <c r="O200" s="208"/>
      <c r="P200" s="231"/>
      <c r="Q200" s="239"/>
      <c r="R200" s="239"/>
      <c r="S200" s="208"/>
      <c r="U200" s="239"/>
      <c r="V200" s="239"/>
    </row>
    <row r="201" spans="6:22" s="33" customFormat="1" ht="12.75" x14ac:dyDescent="0.2">
      <c r="F201" s="174"/>
      <c r="G201" s="505"/>
      <c r="H201" s="505"/>
      <c r="I201" s="505"/>
      <c r="J201" s="505"/>
      <c r="K201" s="211"/>
      <c r="L201" s="209"/>
      <c r="M201" s="210"/>
      <c r="N201" s="219"/>
      <c r="O201" s="208"/>
      <c r="P201" s="231"/>
      <c r="Q201" s="239"/>
      <c r="R201" s="239"/>
      <c r="S201" s="208"/>
      <c r="U201" s="239"/>
      <c r="V201" s="239"/>
    </row>
    <row r="202" spans="6:22" s="33" customFormat="1" ht="12.75" x14ac:dyDescent="0.2">
      <c r="F202" s="174"/>
      <c r="G202" s="505"/>
      <c r="H202" s="505"/>
      <c r="I202" s="505"/>
      <c r="J202" s="505"/>
      <c r="K202" s="211"/>
      <c r="L202" s="209"/>
      <c r="M202" s="210"/>
      <c r="N202" s="219"/>
      <c r="O202" s="208"/>
      <c r="P202" s="231"/>
      <c r="Q202" s="239"/>
      <c r="R202" s="239"/>
      <c r="S202" s="208"/>
      <c r="U202" s="239"/>
      <c r="V202" s="239"/>
    </row>
    <row r="203" spans="6:22" s="33" customFormat="1" ht="12.75" x14ac:dyDescent="0.2">
      <c r="F203" s="174"/>
      <c r="G203" s="505"/>
      <c r="H203" s="505"/>
      <c r="I203" s="505"/>
      <c r="J203" s="505"/>
      <c r="K203" s="211"/>
      <c r="L203" s="209"/>
      <c r="M203" s="210"/>
      <c r="N203" s="219"/>
      <c r="O203" s="208"/>
      <c r="P203" s="231"/>
      <c r="Q203" s="239"/>
      <c r="R203" s="239"/>
      <c r="S203" s="208"/>
      <c r="U203" s="239"/>
      <c r="V203" s="239"/>
    </row>
    <row r="204" spans="6:22" s="33" customFormat="1" ht="12.75" x14ac:dyDescent="0.2">
      <c r="F204" s="174"/>
      <c r="G204" s="505"/>
      <c r="H204" s="505"/>
      <c r="I204" s="505"/>
      <c r="J204" s="505"/>
      <c r="K204" s="211"/>
      <c r="L204" s="209"/>
      <c r="M204" s="210"/>
      <c r="N204" s="219"/>
      <c r="O204" s="208"/>
      <c r="P204" s="231"/>
      <c r="Q204" s="239"/>
      <c r="R204" s="239"/>
      <c r="S204" s="208"/>
      <c r="U204" s="239"/>
      <c r="V204" s="239"/>
    </row>
    <row r="205" spans="6:22" s="33" customFormat="1" ht="12.75" x14ac:dyDescent="0.2">
      <c r="F205" s="174"/>
      <c r="G205" s="505"/>
      <c r="H205" s="505"/>
      <c r="I205" s="505"/>
      <c r="J205" s="505"/>
      <c r="K205" s="211"/>
      <c r="L205" s="209"/>
      <c r="M205" s="210"/>
      <c r="N205" s="219"/>
      <c r="O205" s="208"/>
      <c r="P205" s="231"/>
      <c r="Q205" s="239"/>
      <c r="R205" s="239"/>
      <c r="S205" s="208"/>
      <c r="U205" s="239"/>
      <c r="V205" s="239"/>
    </row>
    <row r="206" spans="6:22" s="33" customFormat="1" ht="12.75" x14ac:dyDescent="0.2">
      <c r="F206" s="174"/>
      <c r="G206" s="505"/>
      <c r="H206" s="505"/>
      <c r="I206" s="505"/>
      <c r="J206" s="505"/>
      <c r="K206" s="211"/>
      <c r="L206" s="209"/>
      <c r="M206" s="210"/>
      <c r="N206" s="219"/>
      <c r="O206" s="208"/>
      <c r="P206" s="231"/>
      <c r="Q206" s="239"/>
      <c r="R206" s="239"/>
      <c r="S206" s="208"/>
      <c r="U206" s="239"/>
      <c r="V206" s="239"/>
    </row>
    <row r="207" spans="6:22" s="33" customFormat="1" ht="12.75" x14ac:dyDescent="0.2">
      <c r="F207" s="174"/>
      <c r="G207" s="505"/>
      <c r="H207" s="505"/>
      <c r="I207" s="505"/>
      <c r="J207" s="505"/>
      <c r="K207" s="211"/>
      <c r="L207" s="209"/>
      <c r="M207" s="210"/>
      <c r="N207" s="219"/>
      <c r="O207" s="208"/>
      <c r="P207" s="231"/>
      <c r="Q207" s="239"/>
      <c r="R207" s="239"/>
      <c r="S207" s="208"/>
      <c r="U207" s="239"/>
      <c r="V207" s="239"/>
    </row>
    <row r="208" spans="6:22" s="33" customFormat="1" ht="12.75" x14ac:dyDescent="0.2">
      <c r="F208" s="174"/>
      <c r="G208" s="505"/>
      <c r="H208" s="505"/>
      <c r="I208" s="505"/>
      <c r="J208" s="505"/>
      <c r="K208" s="211"/>
      <c r="L208" s="209"/>
      <c r="M208" s="210"/>
      <c r="N208" s="219"/>
      <c r="O208" s="208"/>
      <c r="P208" s="231"/>
      <c r="Q208" s="239"/>
      <c r="R208" s="239"/>
      <c r="S208" s="208"/>
      <c r="U208" s="239"/>
      <c r="V208" s="239"/>
    </row>
    <row r="209" spans="6:22" s="33" customFormat="1" ht="12.75" x14ac:dyDescent="0.2">
      <c r="F209" s="174"/>
      <c r="G209" s="505"/>
      <c r="H209" s="505"/>
      <c r="I209" s="505"/>
      <c r="J209" s="505"/>
      <c r="K209" s="211"/>
      <c r="L209" s="209"/>
      <c r="M209" s="210"/>
      <c r="N209" s="219"/>
      <c r="O209" s="208"/>
      <c r="P209" s="231"/>
      <c r="Q209" s="239"/>
      <c r="R209" s="239"/>
      <c r="S209" s="208"/>
      <c r="U209" s="239"/>
      <c r="V209" s="239"/>
    </row>
    <row r="210" spans="6:22" s="33" customFormat="1" ht="12.75" x14ac:dyDescent="0.2">
      <c r="F210" s="174"/>
      <c r="G210" s="505"/>
      <c r="H210" s="505"/>
      <c r="I210" s="505"/>
      <c r="J210" s="505"/>
      <c r="K210" s="211"/>
      <c r="L210" s="209"/>
      <c r="M210" s="210"/>
      <c r="N210" s="219"/>
      <c r="O210" s="208"/>
      <c r="P210" s="231"/>
      <c r="Q210" s="239"/>
      <c r="R210" s="239"/>
      <c r="S210" s="208"/>
      <c r="U210" s="239"/>
      <c r="V210" s="239"/>
    </row>
    <row r="211" spans="6:22" s="33" customFormat="1" ht="12.75" x14ac:dyDescent="0.2">
      <c r="F211" s="174"/>
      <c r="G211" s="505"/>
      <c r="H211" s="505"/>
      <c r="I211" s="505"/>
      <c r="J211" s="505"/>
      <c r="K211" s="211"/>
      <c r="L211" s="209"/>
      <c r="M211" s="210"/>
      <c r="N211" s="219"/>
      <c r="O211" s="208"/>
      <c r="P211" s="231"/>
      <c r="Q211" s="239"/>
      <c r="R211" s="239"/>
      <c r="S211" s="208"/>
      <c r="U211" s="239"/>
      <c r="V211" s="239"/>
    </row>
    <row r="212" spans="6:22" s="33" customFormat="1" ht="12.75" x14ac:dyDescent="0.2">
      <c r="F212" s="174"/>
      <c r="G212" s="505"/>
      <c r="H212" s="505"/>
      <c r="I212" s="505"/>
      <c r="J212" s="505"/>
      <c r="K212" s="211"/>
      <c r="L212" s="209"/>
      <c r="M212" s="210"/>
      <c r="N212" s="219"/>
      <c r="O212" s="208"/>
      <c r="P212" s="231"/>
      <c r="Q212" s="239"/>
      <c r="R212" s="239"/>
      <c r="S212" s="208"/>
      <c r="U212" s="239"/>
      <c r="V212" s="239"/>
    </row>
    <row r="213" spans="6:22" s="33" customFormat="1" ht="12.75" x14ac:dyDescent="0.2">
      <c r="F213" s="174"/>
      <c r="G213" s="505"/>
      <c r="H213" s="505"/>
      <c r="I213" s="505"/>
      <c r="J213" s="505"/>
      <c r="K213" s="211"/>
      <c r="L213" s="209"/>
      <c r="M213" s="210"/>
      <c r="N213" s="219"/>
      <c r="O213" s="208"/>
      <c r="P213" s="231"/>
      <c r="Q213" s="239"/>
      <c r="R213" s="239"/>
      <c r="S213" s="208"/>
      <c r="U213" s="239"/>
      <c r="V213" s="239"/>
    </row>
    <row r="214" spans="6:22" s="33" customFormat="1" ht="12.75" x14ac:dyDescent="0.2">
      <c r="F214" s="174"/>
      <c r="G214" s="505"/>
      <c r="H214" s="505"/>
      <c r="I214" s="505"/>
      <c r="J214" s="505"/>
      <c r="K214" s="211"/>
      <c r="L214" s="209"/>
      <c r="M214" s="210"/>
      <c r="N214" s="219"/>
      <c r="O214" s="208"/>
      <c r="P214" s="231"/>
      <c r="Q214" s="239"/>
      <c r="R214" s="239"/>
      <c r="S214" s="208"/>
      <c r="U214" s="239"/>
      <c r="V214" s="239"/>
    </row>
    <row r="215" spans="6:22" s="33" customFormat="1" ht="12.75" x14ac:dyDescent="0.2">
      <c r="F215" s="174"/>
      <c r="G215" s="505"/>
      <c r="H215" s="505"/>
      <c r="I215" s="505"/>
      <c r="J215" s="505"/>
      <c r="K215" s="211"/>
      <c r="L215" s="209"/>
      <c r="M215" s="210"/>
      <c r="N215" s="219"/>
      <c r="O215" s="208"/>
      <c r="P215" s="231"/>
      <c r="Q215" s="239"/>
      <c r="R215" s="239"/>
      <c r="S215" s="208"/>
      <c r="U215" s="239"/>
      <c r="V215" s="239"/>
    </row>
    <row r="216" spans="6:22" s="33" customFormat="1" ht="12.75" x14ac:dyDescent="0.2">
      <c r="F216" s="174"/>
      <c r="G216" s="505"/>
      <c r="H216" s="505"/>
      <c r="I216" s="505"/>
      <c r="J216" s="505"/>
      <c r="K216" s="211"/>
      <c r="L216" s="209"/>
      <c r="M216" s="210"/>
      <c r="N216" s="219"/>
      <c r="O216" s="208"/>
      <c r="P216" s="231"/>
      <c r="Q216" s="239"/>
      <c r="R216" s="239"/>
      <c r="S216" s="208"/>
      <c r="U216" s="239"/>
      <c r="V216" s="239"/>
    </row>
    <row r="217" spans="6:22" s="33" customFormat="1" ht="12.75" x14ac:dyDescent="0.2">
      <c r="F217" s="174"/>
      <c r="G217" s="505"/>
      <c r="H217" s="505"/>
      <c r="I217" s="505"/>
      <c r="J217" s="505"/>
      <c r="K217" s="211"/>
      <c r="L217" s="209"/>
      <c r="M217" s="210"/>
      <c r="N217" s="219"/>
      <c r="O217" s="208"/>
      <c r="P217" s="231"/>
      <c r="Q217" s="239"/>
      <c r="R217" s="239"/>
      <c r="S217" s="208"/>
      <c r="U217" s="239"/>
      <c r="V217" s="239"/>
    </row>
    <row r="218" spans="6:22" s="33" customFormat="1" ht="12.75" x14ac:dyDescent="0.2">
      <c r="F218" s="174"/>
      <c r="G218" s="505"/>
      <c r="H218" s="505"/>
      <c r="I218" s="505"/>
      <c r="J218" s="505"/>
      <c r="K218" s="211"/>
      <c r="L218" s="209"/>
      <c r="M218" s="210"/>
      <c r="N218" s="219"/>
      <c r="O218" s="208"/>
      <c r="P218" s="231"/>
      <c r="Q218" s="239"/>
      <c r="R218" s="239"/>
      <c r="S218" s="208"/>
      <c r="U218" s="239"/>
      <c r="V218" s="239"/>
    </row>
    <row r="219" spans="6:22" s="33" customFormat="1" ht="12.75" x14ac:dyDescent="0.2">
      <c r="F219" s="174"/>
      <c r="G219" s="505"/>
      <c r="H219" s="505"/>
      <c r="I219" s="505"/>
      <c r="J219" s="505"/>
      <c r="K219" s="211"/>
      <c r="L219" s="209"/>
      <c r="M219" s="210"/>
      <c r="N219" s="219"/>
      <c r="O219" s="208"/>
      <c r="P219" s="231"/>
      <c r="Q219" s="239"/>
      <c r="R219" s="239"/>
      <c r="S219" s="208"/>
      <c r="U219" s="239"/>
      <c r="V219" s="239"/>
    </row>
    <row r="220" spans="6:22" s="33" customFormat="1" ht="12.75" x14ac:dyDescent="0.2">
      <c r="F220" s="174"/>
      <c r="G220" s="505"/>
      <c r="H220" s="505"/>
      <c r="I220" s="505"/>
      <c r="J220" s="505"/>
      <c r="K220" s="211"/>
      <c r="L220" s="209"/>
      <c r="M220" s="210"/>
      <c r="N220" s="219"/>
      <c r="O220" s="208"/>
      <c r="P220" s="231"/>
      <c r="Q220" s="239"/>
      <c r="R220" s="239"/>
      <c r="S220" s="208"/>
      <c r="U220" s="239"/>
      <c r="V220" s="239"/>
    </row>
    <row r="221" spans="6:22" s="33" customFormat="1" ht="12.75" x14ac:dyDescent="0.2">
      <c r="F221" s="174"/>
      <c r="G221" s="505"/>
      <c r="H221" s="505"/>
      <c r="I221" s="505"/>
      <c r="J221" s="505"/>
      <c r="K221" s="211"/>
      <c r="L221" s="209"/>
      <c r="M221" s="210"/>
      <c r="N221" s="219"/>
      <c r="O221" s="208"/>
      <c r="P221" s="231"/>
      <c r="Q221" s="239"/>
      <c r="R221" s="239"/>
      <c r="S221" s="208"/>
      <c r="U221" s="239"/>
      <c r="V221" s="239"/>
    </row>
    <row r="222" spans="6:22" s="33" customFormat="1" ht="12.75" x14ac:dyDescent="0.2">
      <c r="F222" s="174"/>
      <c r="G222" s="505"/>
      <c r="H222" s="505"/>
      <c r="I222" s="505"/>
      <c r="J222" s="505"/>
      <c r="K222" s="211"/>
      <c r="L222" s="209"/>
      <c r="M222" s="210"/>
      <c r="N222" s="219"/>
      <c r="O222" s="208"/>
      <c r="P222" s="231"/>
      <c r="Q222" s="239"/>
      <c r="R222" s="239"/>
      <c r="S222" s="208"/>
      <c r="U222" s="239"/>
      <c r="V222" s="239"/>
    </row>
    <row r="223" spans="6:22" s="33" customFormat="1" ht="12.75" x14ac:dyDescent="0.2">
      <c r="F223" s="174"/>
      <c r="G223" s="505"/>
      <c r="H223" s="505"/>
      <c r="I223" s="505"/>
      <c r="J223" s="505"/>
      <c r="K223" s="211"/>
      <c r="L223" s="209"/>
      <c r="M223" s="210"/>
      <c r="N223" s="219"/>
      <c r="O223" s="208"/>
      <c r="P223" s="231"/>
      <c r="Q223" s="239"/>
      <c r="R223" s="239"/>
      <c r="S223" s="208"/>
      <c r="U223" s="239"/>
      <c r="V223" s="239"/>
    </row>
    <row r="224" spans="6:22" s="33" customFormat="1" ht="12.75" x14ac:dyDescent="0.2">
      <c r="F224" s="174"/>
      <c r="G224" s="505"/>
      <c r="H224" s="505"/>
      <c r="I224" s="505"/>
      <c r="J224" s="505"/>
      <c r="K224" s="211"/>
      <c r="L224" s="209"/>
      <c r="M224" s="210"/>
      <c r="N224" s="219"/>
      <c r="O224" s="208"/>
      <c r="P224" s="231"/>
      <c r="Q224" s="239"/>
      <c r="R224" s="239"/>
      <c r="S224" s="208"/>
      <c r="U224" s="239"/>
      <c r="V224" s="239"/>
    </row>
    <row r="225" spans="6:22" s="33" customFormat="1" ht="12.75" x14ac:dyDescent="0.2">
      <c r="F225" s="174"/>
      <c r="G225" s="505"/>
      <c r="H225" s="505"/>
      <c r="I225" s="505"/>
      <c r="J225" s="505"/>
      <c r="K225" s="211"/>
      <c r="L225" s="209"/>
      <c r="M225" s="210"/>
      <c r="N225" s="219"/>
      <c r="O225" s="208"/>
      <c r="P225" s="231"/>
      <c r="Q225" s="239"/>
      <c r="R225" s="239"/>
      <c r="S225" s="208"/>
      <c r="U225" s="239"/>
      <c r="V225" s="239"/>
    </row>
    <row r="226" spans="6:22" s="33" customFormat="1" ht="12.75" x14ac:dyDescent="0.2">
      <c r="F226" s="174"/>
      <c r="G226" s="505"/>
      <c r="H226" s="505"/>
      <c r="I226" s="505"/>
      <c r="J226" s="505"/>
      <c r="K226" s="211"/>
      <c r="L226" s="209"/>
      <c r="M226" s="210"/>
      <c r="N226" s="219"/>
      <c r="O226" s="208"/>
      <c r="P226" s="231"/>
      <c r="Q226" s="239"/>
      <c r="R226" s="239"/>
      <c r="S226" s="208"/>
      <c r="U226" s="239"/>
      <c r="V226" s="239"/>
    </row>
    <row r="227" spans="6:22" s="33" customFormat="1" ht="12.75" x14ac:dyDescent="0.2">
      <c r="F227" s="174"/>
      <c r="G227" s="505"/>
      <c r="H227" s="505"/>
      <c r="I227" s="505"/>
      <c r="J227" s="505"/>
      <c r="K227" s="211"/>
      <c r="L227" s="209"/>
      <c r="M227" s="210"/>
      <c r="N227" s="219"/>
      <c r="O227" s="208"/>
      <c r="P227" s="231"/>
      <c r="Q227" s="239"/>
      <c r="R227" s="239"/>
      <c r="S227" s="208"/>
      <c r="U227" s="239"/>
      <c r="V227" s="239"/>
    </row>
    <row r="228" spans="6:22" s="33" customFormat="1" ht="12.75" x14ac:dyDescent="0.2">
      <c r="F228" s="174"/>
      <c r="G228" s="505"/>
      <c r="H228" s="505"/>
      <c r="I228" s="505"/>
      <c r="J228" s="505"/>
      <c r="K228" s="211"/>
      <c r="L228" s="209"/>
      <c r="M228" s="210"/>
      <c r="N228" s="219"/>
      <c r="O228" s="208"/>
      <c r="P228" s="231"/>
      <c r="Q228" s="239"/>
      <c r="R228" s="239"/>
      <c r="S228" s="208"/>
      <c r="U228" s="239"/>
      <c r="V228" s="239"/>
    </row>
    <row r="229" spans="6:22" s="33" customFormat="1" ht="12.75" x14ac:dyDescent="0.2">
      <c r="F229" s="174"/>
      <c r="G229" s="505"/>
      <c r="H229" s="505"/>
      <c r="I229" s="505"/>
      <c r="J229" s="505"/>
      <c r="K229" s="211"/>
      <c r="L229" s="209"/>
      <c r="M229" s="210"/>
      <c r="N229" s="219"/>
      <c r="O229" s="208"/>
      <c r="P229" s="231"/>
      <c r="Q229" s="239"/>
      <c r="R229" s="239"/>
      <c r="S229" s="208"/>
      <c r="U229" s="239"/>
      <c r="V229" s="239"/>
    </row>
    <row r="230" spans="6:22" s="33" customFormat="1" ht="12.75" x14ac:dyDescent="0.2">
      <c r="F230" s="174"/>
      <c r="G230" s="505"/>
      <c r="H230" s="505"/>
      <c r="I230" s="505"/>
      <c r="J230" s="505"/>
      <c r="K230" s="211"/>
      <c r="L230" s="209"/>
      <c r="M230" s="210"/>
      <c r="N230" s="219"/>
      <c r="O230" s="208"/>
      <c r="P230" s="231"/>
      <c r="Q230" s="239"/>
      <c r="R230" s="239"/>
      <c r="S230" s="208"/>
      <c r="U230" s="239"/>
      <c r="V230" s="239"/>
    </row>
    <row r="231" spans="6:22" s="33" customFormat="1" ht="12.75" x14ac:dyDescent="0.2">
      <c r="F231" s="174"/>
      <c r="G231" s="505"/>
      <c r="H231" s="505"/>
      <c r="I231" s="505"/>
      <c r="J231" s="505"/>
      <c r="K231" s="211"/>
      <c r="L231" s="209"/>
      <c r="M231" s="210"/>
      <c r="N231" s="219"/>
      <c r="O231" s="208"/>
      <c r="P231" s="231"/>
      <c r="Q231" s="239"/>
      <c r="R231" s="239"/>
      <c r="S231" s="208"/>
      <c r="U231" s="239"/>
      <c r="V231" s="239"/>
    </row>
    <row r="232" spans="6:22" s="33" customFormat="1" ht="12.75" x14ac:dyDescent="0.2">
      <c r="F232" s="174"/>
      <c r="G232" s="505"/>
      <c r="H232" s="505"/>
      <c r="I232" s="505"/>
      <c r="J232" s="505"/>
      <c r="K232" s="211"/>
      <c r="L232" s="209"/>
      <c r="M232" s="210"/>
      <c r="N232" s="219"/>
      <c r="O232" s="208"/>
      <c r="P232" s="231"/>
      <c r="Q232" s="239"/>
      <c r="R232" s="239"/>
      <c r="S232" s="208"/>
      <c r="U232" s="239"/>
      <c r="V232" s="239"/>
    </row>
    <row r="233" spans="6:22" s="33" customFormat="1" ht="12.75" x14ac:dyDescent="0.2">
      <c r="F233" s="174"/>
      <c r="G233" s="505"/>
      <c r="H233" s="505"/>
      <c r="I233" s="505"/>
      <c r="J233" s="505"/>
      <c r="K233" s="211"/>
      <c r="L233" s="209"/>
      <c r="M233" s="210"/>
      <c r="N233" s="219"/>
      <c r="O233" s="208"/>
      <c r="P233" s="231"/>
      <c r="Q233" s="239"/>
      <c r="R233" s="239"/>
      <c r="S233" s="208"/>
      <c r="U233" s="239"/>
      <c r="V233" s="239"/>
    </row>
    <row r="234" spans="6:22" s="33" customFormat="1" ht="12.75" x14ac:dyDescent="0.2">
      <c r="F234" s="174"/>
      <c r="G234" s="505"/>
      <c r="H234" s="505"/>
      <c r="I234" s="505"/>
      <c r="J234" s="505"/>
      <c r="K234" s="211"/>
      <c r="L234" s="209"/>
      <c r="M234" s="210"/>
      <c r="N234" s="219"/>
      <c r="O234" s="208"/>
      <c r="P234" s="231"/>
      <c r="Q234" s="239"/>
      <c r="R234" s="239"/>
      <c r="S234" s="208"/>
      <c r="U234" s="239"/>
      <c r="V234" s="239"/>
    </row>
    <row r="235" spans="6:22" s="33" customFormat="1" ht="12.75" x14ac:dyDescent="0.2">
      <c r="F235" s="174"/>
      <c r="G235" s="505"/>
      <c r="H235" s="505"/>
      <c r="I235" s="505"/>
      <c r="J235" s="505"/>
      <c r="K235" s="211"/>
      <c r="L235" s="209"/>
      <c r="M235" s="210"/>
      <c r="N235" s="219"/>
      <c r="O235" s="208"/>
      <c r="P235" s="231"/>
      <c r="Q235" s="239"/>
      <c r="R235" s="239"/>
      <c r="S235" s="208"/>
      <c r="U235" s="239"/>
      <c r="V235" s="239"/>
    </row>
    <row r="236" spans="6:22" s="33" customFormat="1" ht="12.75" x14ac:dyDescent="0.2">
      <c r="F236" s="174"/>
      <c r="G236" s="505"/>
      <c r="H236" s="505"/>
      <c r="I236" s="505"/>
      <c r="J236" s="505"/>
      <c r="K236" s="211"/>
      <c r="L236" s="209"/>
      <c r="M236" s="210"/>
      <c r="N236" s="219"/>
      <c r="O236" s="208"/>
      <c r="P236" s="231"/>
      <c r="Q236" s="239"/>
      <c r="R236" s="239"/>
      <c r="S236" s="208"/>
      <c r="U236" s="239"/>
      <c r="V236" s="239"/>
    </row>
    <row r="237" spans="6:22" s="33" customFormat="1" ht="12.75" x14ac:dyDescent="0.2">
      <c r="F237" s="174"/>
      <c r="G237" s="505"/>
      <c r="H237" s="505"/>
      <c r="I237" s="505"/>
      <c r="J237" s="505"/>
      <c r="K237" s="211"/>
      <c r="L237" s="209"/>
      <c r="M237" s="210"/>
      <c r="N237" s="219"/>
      <c r="O237" s="208"/>
      <c r="P237" s="231"/>
      <c r="Q237" s="239"/>
      <c r="R237" s="239"/>
      <c r="S237" s="208"/>
      <c r="U237" s="239"/>
      <c r="V237" s="239"/>
    </row>
    <row r="238" spans="6:22" s="33" customFormat="1" ht="12.75" x14ac:dyDescent="0.2">
      <c r="F238" s="174"/>
      <c r="G238" s="505"/>
      <c r="H238" s="505"/>
      <c r="I238" s="505"/>
      <c r="J238" s="505"/>
      <c r="K238" s="211"/>
      <c r="L238" s="209"/>
      <c r="M238" s="210"/>
      <c r="N238" s="219"/>
      <c r="O238" s="208"/>
      <c r="P238" s="231"/>
      <c r="Q238" s="239"/>
      <c r="R238" s="239"/>
      <c r="S238" s="208"/>
      <c r="U238" s="239"/>
      <c r="V238" s="239"/>
    </row>
    <row r="239" spans="6:22" s="33" customFormat="1" ht="12.75" x14ac:dyDescent="0.2">
      <c r="F239" s="174"/>
      <c r="G239" s="505"/>
      <c r="H239" s="505"/>
      <c r="I239" s="505"/>
      <c r="J239" s="505"/>
      <c r="K239" s="211"/>
      <c r="L239" s="209"/>
      <c r="M239" s="210"/>
      <c r="N239" s="219"/>
      <c r="O239" s="208"/>
      <c r="P239" s="231"/>
      <c r="Q239" s="239"/>
      <c r="R239" s="239"/>
      <c r="S239" s="208"/>
      <c r="U239" s="239"/>
      <c r="V239" s="239"/>
    </row>
    <row r="240" spans="6:22" s="33" customFormat="1" ht="12.75" x14ac:dyDescent="0.2">
      <c r="F240" s="174"/>
      <c r="G240" s="505"/>
      <c r="H240" s="505"/>
      <c r="I240" s="505"/>
      <c r="J240" s="505"/>
      <c r="K240" s="211"/>
      <c r="L240" s="209"/>
      <c r="M240" s="210"/>
      <c r="N240" s="219"/>
      <c r="O240" s="208"/>
      <c r="P240" s="231"/>
      <c r="Q240" s="239"/>
      <c r="R240" s="239"/>
      <c r="S240" s="208"/>
      <c r="U240" s="239"/>
      <c r="V240" s="239"/>
    </row>
    <row r="241" spans="6:22" s="33" customFormat="1" ht="12.75" x14ac:dyDescent="0.2">
      <c r="F241" s="174"/>
      <c r="G241" s="505"/>
      <c r="H241" s="505"/>
      <c r="I241" s="505"/>
      <c r="J241" s="505"/>
      <c r="K241" s="211"/>
      <c r="L241" s="209"/>
      <c r="M241" s="210"/>
      <c r="N241" s="219"/>
      <c r="O241" s="208"/>
      <c r="P241" s="231"/>
      <c r="Q241" s="239"/>
      <c r="R241" s="239"/>
      <c r="S241" s="208"/>
      <c r="U241" s="239"/>
      <c r="V241" s="239"/>
    </row>
    <row r="242" spans="6:22" s="33" customFormat="1" ht="12.75" x14ac:dyDescent="0.2">
      <c r="F242" s="174"/>
      <c r="G242" s="505"/>
      <c r="H242" s="505"/>
      <c r="I242" s="505"/>
      <c r="J242" s="505"/>
      <c r="K242" s="211"/>
      <c r="L242" s="209"/>
      <c r="M242" s="210"/>
      <c r="N242" s="219"/>
      <c r="O242" s="208"/>
      <c r="P242" s="231"/>
      <c r="Q242" s="239"/>
      <c r="R242" s="239"/>
      <c r="S242" s="208"/>
      <c r="U242" s="239"/>
      <c r="V242" s="239"/>
    </row>
    <row r="243" spans="6:22" s="33" customFormat="1" ht="12.75" x14ac:dyDescent="0.2">
      <c r="F243" s="174"/>
      <c r="G243" s="505"/>
      <c r="H243" s="505"/>
      <c r="I243" s="505"/>
      <c r="J243" s="505"/>
      <c r="K243" s="211"/>
      <c r="L243" s="209"/>
      <c r="M243" s="210"/>
      <c r="N243" s="219"/>
      <c r="O243" s="208"/>
      <c r="P243" s="231"/>
      <c r="Q243" s="239"/>
      <c r="R243" s="239"/>
      <c r="S243" s="208"/>
      <c r="U243" s="239"/>
      <c r="V243" s="239"/>
    </row>
    <row r="244" spans="6:22" s="33" customFormat="1" ht="12.75" x14ac:dyDescent="0.2">
      <c r="F244" s="174"/>
      <c r="G244" s="505"/>
      <c r="H244" s="505"/>
      <c r="I244" s="505"/>
      <c r="J244" s="505"/>
      <c r="K244" s="211"/>
      <c r="L244" s="209"/>
      <c r="M244" s="210"/>
      <c r="N244" s="219"/>
      <c r="O244" s="208"/>
      <c r="P244" s="231"/>
      <c r="Q244" s="239"/>
      <c r="R244" s="239"/>
      <c r="S244" s="208"/>
      <c r="U244" s="239"/>
      <c r="V244" s="239"/>
    </row>
    <row r="245" spans="6:22" s="33" customFormat="1" ht="12.75" x14ac:dyDescent="0.2">
      <c r="F245" s="174"/>
      <c r="G245" s="505"/>
      <c r="H245" s="505"/>
      <c r="I245" s="505"/>
      <c r="J245" s="505"/>
      <c r="K245" s="211"/>
      <c r="L245" s="209"/>
      <c r="M245" s="210"/>
      <c r="N245" s="219"/>
      <c r="O245" s="208"/>
      <c r="P245" s="231"/>
      <c r="Q245" s="239"/>
      <c r="R245" s="239"/>
      <c r="S245" s="208"/>
      <c r="U245" s="239"/>
      <c r="V245" s="239"/>
    </row>
    <row r="246" spans="6:22" s="33" customFormat="1" ht="12.75" x14ac:dyDescent="0.2">
      <c r="F246" s="174"/>
      <c r="G246" s="505"/>
      <c r="H246" s="505"/>
      <c r="I246" s="505"/>
      <c r="J246" s="505"/>
      <c r="K246" s="211"/>
      <c r="L246" s="209"/>
      <c r="M246" s="210"/>
      <c r="N246" s="219"/>
      <c r="O246" s="208"/>
      <c r="P246" s="231"/>
      <c r="Q246" s="239"/>
      <c r="R246" s="239"/>
      <c r="S246" s="208"/>
      <c r="U246" s="239"/>
      <c r="V246" s="239"/>
    </row>
    <row r="247" spans="6:22" s="33" customFormat="1" ht="12.75" x14ac:dyDescent="0.2">
      <c r="F247" s="174"/>
      <c r="G247" s="505"/>
      <c r="H247" s="505"/>
      <c r="I247" s="505"/>
      <c r="J247" s="505"/>
      <c r="K247" s="211"/>
      <c r="L247" s="209"/>
      <c r="M247" s="210"/>
      <c r="N247" s="219"/>
      <c r="O247" s="208"/>
      <c r="P247" s="231"/>
      <c r="Q247" s="239"/>
      <c r="R247" s="239"/>
      <c r="S247" s="208"/>
      <c r="U247" s="239"/>
      <c r="V247" s="239"/>
    </row>
    <row r="248" spans="6:22" s="33" customFormat="1" ht="12.75" x14ac:dyDescent="0.2">
      <c r="F248" s="174"/>
      <c r="G248" s="505"/>
      <c r="H248" s="505"/>
      <c r="I248" s="505"/>
      <c r="J248" s="505"/>
      <c r="K248" s="211"/>
      <c r="L248" s="209"/>
      <c r="M248" s="210"/>
      <c r="N248" s="219"/>
      <c r="O248" s="208"/>
      <c r="P248" s="231"/>
      <c r="Q248" s="239"/>
      <c r="R248" s="239"/>
      <c r="S248" s="208"/>
      <c r="U248" s="239"/>
      <c r="V248" s="239"/>
    </row>
    <row r="249" spans="6:22" s="33" customFormat="1" ht="12.75" x14ac:dyDescent="0.2">
      <c r="F249" s="174"/>
      <c r="G249" s="505"/>
      <c r="H249" s="505"/>
      <c r="I249" s="505"/>
      <c r="J249" s="505"/>
      <c r="K249" s="211"/>
      <c r="L249" s="209"/>
      <c r="M249" s="210"/>
      <c r="N249" s="219"/>
      <c r="O249" s="208"/>
      <c r="P249" s="231"/>
      <c r="Q249" s="239"/>
      <c r="R249" s="239"/>
      <c r="S249" s="208"/>
      <c r="U249" s="239"/>
      <c r="V249" s="239"/>
    </row>
    <row r="250" spans="6:22" s="33" customFormat="1" ht="12.75" x14ac:dyDescent="0.2">
      <c r="F250" s="174"/>
      <c r="G250" s="505"/>
      <c r="H250" s="505"/>
      <c r="I250" s="505"/>
      <c r="J250" s="505"/>
      <c r="K250" s="211"/>
      <c r="L250" s="209"/>
      <c r="M250" s="210"/>
      <c r="N250" s="219"/>
      <c r="O250" s="208"/>
      <c r="P250" s="231"/>
      <c r="Q250" s="239"/>
      <c r="R250" s="239"/>
      <c r="S250" s="208"/>
      <c r="U250" s="239"/>
      <c r="V250" s="239"/>
    </row>
    <row r="251" spans="6:22" s="33" customFormat="1" ht="12.75" x14ac:dyDescent="0.2">
      <c r="F251" s="174"/>
      <c r="G251" s="505"/>
      <c r="H251" s="505"/>
      <c r="I251" s="505"/>
      <c r="J251" s="505"/>
      <c r="K251" s="211"/>
      <c r="L251" s="209"/>
      <c r="M251" s="210"/>
      <c r="N251" s="219"/>
      <c r="O251" s="208"/>
      <c r="P251" s="231"/>
      <c r="Q251" s="239"/>
      <c r="R251" s="239"/>
      <c r="S251" s="208"/>
      <c r="U251" s="239"/>
      <c r="V251" s="239"/>
    </row>
    <row r="252" spans="6:22" s="33" customFormat="1" ht="12.75" x14ac:dyDescent="0.2">
      <c r="F252" s="174"/>
      <c r="G252" s="505"/>
      <c r="H252" s="505"/>
      <c r="I252" s="505"/>
      <c r="J252" s="505"/>
      <c r="K252" s="211"/>
      <c r="L252" s="209"/>
      <c r="M252" s="210"/>
      <c r="N252" s="219"/>
      <c r="O252" s="208"/>
      <c r="P252" s="231"/>
      <c r="Q252" s="239"/>
      <c r="R252" s="239"/>
      <c r="S252" s="208"/>
      <c r="U252" s="239"/>
      <c r="V252" s="239"/>
    </row>
    <row r="253" spans="6:22" s="33" customFormat="1" ht="12.75" x14ac:dyDescent="0.2">
      <c r="F253" s="174"/>
      <c r="G253" s="505"/>
      <c r="H253" s="505"/>
      <c r="I253" s="505"/>
      <c r="J253" s="505"/>
      <c r="K253" s="211"/>
      <c r="L253" s="209"/>
      <c r="M253" s="210"/>
      <c r="N253" s="219"/>
      <c r="O253" s="208"/>
      <c r="P253" s="231"/>
      <c r="Q253" s="239"/>
      <c r="R253" s="239"/>
      <c r="S253" s="208"/>
      <c r="U253" s="239"/>
      <c r="V253" s="239"/>
    </row>
    <row r="254" spans="6:22" s="33" customFormat="1" ht="12.75" x14ac:dyDescent="0.2">
      <c r="F254" s="174"/>
      <c r="G254" s="505"/>
      <c r="H254" s="505"/>
      <c r="I254" s="505"/>
      <c r="J254" s="505"/>
      <c r="K254" s="211"/>
      <c r="L254" s="209"/>
      <c r="M254" s="210"/>
      <c r="N254" s="219"/>
      <c r="O254" s="208"/>
      <c r="P254" s="231"/>
      <c r="Q254" s="239"/>
      <c r="R254" s="239"/>
      <c r="S254" s="208"/>
      <c r="U254" s="239"/>
      <c r="V254" s="239"/>
    </row>
    <row r="255" spans="6:22" s="33" customFormat="1" ht="12.75" x14ac:dyDescent="0.2">
      <c r="F255" s="174"/>
      <c r="G255" s="505"/>
      <c r="H255" s="505"/>
      <c r="I255" s="505"/>
      <c r="J255" s="505"/>
      <c r="K255" s="211"/>
      <c r="L255" s="209"/>
      <c r="M255" s="210"/>
      <c r="N255" s="219"/>
      <c r="O255" s="208"/>
      <c r="P255" s="231"/>
      <c r="Q255" s="239"/>
      <c r="R255" s="239"/>
      <c r="S255" s="208"/>
      <c r="U255" s="239"/>
      <c r="V255" s="239"/>
    </row>
    <row r="256" spans="6:22" s="33" customFormat="1" ht="12.75" x14ac:dyDescent="0.2">
      <c r="F256" s="174"/>
      <c r="G256" s="505"/>
      <c r="H256" s="505"/>
      <c r="I256" s="505"/>
      <c r="J256" s="505"/>
      <c r="K256" s="211"/>
      <c r="L256" s="209"/>
      <c r="M256" s="210"/>
      <c r="N256" s="219"/>
      <c r="O256" s="208"/>
      <c r="P256" s="231"/>
      <c r="Q256" s="239"/>
      <c r="R256" s="239"/>
      <c r="S256" s="208"/>
      <c r="U256" s="239"/>
      <c r="V256" s="239"/>
    </row>
    <row r="257" spans="6:22" s="33" customFormat="1" ht="12.75" x14ac:dyDescent="0.2">
      <c r="F257" s="174"/>
      <c r="G257" s="505"/>
      <c r="H257" s="505"/>
      <c r="I257" s="505"/>
      <c r="J257" s="505"/>
      <c r="K257" s="211"/>
      <c r="L257" s="209"/>
      <c r="M257" s="210"/>
      <c r="N257" s="219"/>
      <c r="O257" s="208"/>
      <c r="P257" s="231"/>
      <c r="Q257" s="239"/>
      <c r="R257" s="239"/>
      <c r="S257" s="208"/>
      <c r="U257" s="239"/>
      <c r="V257" s="239"/>
    </row>
    <row r="258" spans="6:22" s="33" customFormat="1" ht="12.75" x14ac:dyDescent="0.2">
      <c r="F258" s="174"/>
      <c r="G258" s="505"/>
      <c r="H258" s="505"/>
      <c r="I258" s="505"/>
      <c r="J258" s="505"/>
      <c r="K258" s="211"/>
      <c r="L258" s="209"/>
      <c r="M258" s="210"/>
      <c r="N258" s="219"/>
      <c r="O258" s="208"/>
      <c r="P258" s="231"/>
      <c r="Q258" s="239"/>
      <c r="R258" s="239"/>
      <c r="S258" s="208"/>
      <c r="U258" s="239"/>
      <c r="V258" s="239"/>
    </row>
    <row r="259" spans="6:22" s="33" customFormat="1" ht="12.75" x14ac:dyDescent="0.2">
      <c r="F259" s="174"/>
      <c r="G259" s="505"/>
      <c r="H259" s="505"/>
      <c r="I259" s="505"/>
      <c r="J259" s="505"/>
      <c r="K259" s="211"/>
      <c r="L259" s="209"/>
      <c r="M259" s="210"/>
      <c r="N259" s="219"/>
      <c r="O259" s="208"/>
      <c r="P259" s="231"/>
      <c r="Q259" s="239"/>
      <c r="R259" s="239"/>
      <c r="S259" s="208"/>
      <c r="U259" s="239"/>
      <c r="V259" s="239"/>
    </row>
    <row r="260" spans="6:22" s="33" customFormat="1" ht="12.75" x14ac:dyDescent="0.2">
      <c r="F260" s="174"/>
      <c r="G260" s="505"/>
      <c r="H260" s="505"/>
      <c r="I260" s="505"/>
      <c r="J260" s="505"/>
      <c r="K260" s="211"/>
      <c r="L260" s="209"/>
      <c r="M260" s="210"/>
      <c r="N260" s="219"/>
      <c r="O260" s="208"/>
      <c r="P260" s="231"/>
      <c r="Q260" s="239"/>
      <c r="R260" s="239"/>
      <c r="S260" s="208"/>
      <c r="U260" s="239"/>
      <c r="V260" s="239"/>
    </row>
    <row r="261" spans="6:22" s="33" customFormat="1" ht="12.75" x14ac:dyDescent="0.2">
      <c r="F261" s="174"/>
      <c r="G261" s="505"/>
      <c r="H261" s="505"/>
      <c r="I261" s="505"/>
      <c r="J261" s="505"/>
      <c r="K261" s="211"/>
      <c r="L261" s="209"/>
      <c r="M261" s="210"/>
      <c r="N261" s="219"/>
      <c r="O261" s="208"/>
      <c r="P261" s="231"/>
      <c r="Q261" s="239"/>
      <c r="R261" s="239"/>
      <c r="S261" s="208"/>
      <c r="U261" s="239"/>
      <c r="V261" s="239"/>
    </row>
    <row r="262" spans="6:22" s="33" customFormat="1" ht="12.75" x14ac:dyDescent="0.2">
      <c r="F262" s="174"/>
      <c r="G262" s="505"/>
      <c r="H262" s="505"/>
      <c r="I262" s="505"/>
      <c r="J262" s="505"/>
      <c r="K262" s="211"/>
      <c r="L262" s="209"/>
      <c r="M262" s="210"/>
      <c r="N262" s="219"/>
      <c r="O262" s="208"/>
      <c r="P262" s="231"/>
      <c r="Q262" s="239"/>
      <c r="R262" s="239"/>
      <c r="S262" s="208"/>
      <c r="U262" s="239"/>
      <c r="V262" s="239"/>
    </row>
    <row r="263" spans="6:22" s="33" customFormat="1" ht="12.75" x14ac:dyDescent="0.2">
      <c r="F263" s="174"/>
      <c r="G263" s="505"/>
      <c r="H263" s="505"/>
      <c r="I263" s="505"/>
      <c r="J263" s="505"/>
      <c r="K263" s="211"/>
      <c r="L263" s="209"/>
      <c r="M263" s="210"/>
      <c r="N263" s="219"/>
      <c r="O263" s="208"/>
      <c r="P263" s="231"/>
      <c r="Q263" s="239"/>
      <c r="R263" s="239"/>
      <c r="S263" s="208"/>
      <c r="U263" s="239"/>
      <c r="V263" s="239"/>
    </row>
    <row r="264" spans="6:22" s="33" customFormat="1" ht="12.75" x14ac:dyDescent="0.2">
      <c r="F264" s="174"/>
      <c r="G264" s="505"/>
      <c r="H264" s="505"/>
      <c r="I264" s="505"/>
      <c r="J264" s="505"/>
      <c r="K264" s="211"/>
      <c r="L264" s="209"/>
      <c r="M264" s="210"/>
      <c r="N264" s="219"/>
      <c r="O264" s="208"/>
      <c r="P264" s="231"/>
      <c r="Q264" s="239"/>
      <c r="R264" s="239"/>
      <c r="S264" s="208"/>
      <c r="U264" s="239"/>
      <c r="V264" s="239"/>
    </row>
    <row r="265" spans="6:22" s="33" customFormat="1" ht="12.75" x14ac:dyDescent="0.2">
      <c r="F265" s="174"/>
      <c r="G265" s="505"/>
      <c r="H265" s="505"/>
      <c r="I265" s="505"/>
      <c r="J265" s="505"/>
      <c r="K265" s="211"/>
      <c r="L265" s="209"/>
      <c r="M265" s="210"/>
      <c r="N265" s="219"/>
      <c r="O265" s="208"/>
      <c r="P265" s="231"/>
      <c r="Q265" s="239"/>
      <c r="R265" s="239"/>
      <c r="S265" s="208"/>
      <c r="U265" s="239"/>
      <c r="V265" s="239"/>
    </row>
    <row r="266" spans="6:22" s="33" customFormat="1" ht="12.75" x14ac:dyDescent="0.2">
      <c r="F266" s="174"/>
      <c r="G266" s="505"/>
      <c r="H266" s="505"/>
      <c r="I266" s="505"/>
      <c r="J266" s="505"/>
      <c r="K266" s="211"/>
      <c r="L266" s="209"/>
      <c r="M266" s="210"/>
      <c r="N266" s="219"/>
      <c r="O266" s="208"/>
      <c r="P266" s="231"/>
      <c r="Q266" s="239"/>
      <c r="R266" s="239"/>
      <c r="S266" s="208"/>
      <c r="U266" s="239"/>
      <c r="V266" s="239"/>
    </row>
    <row r="267" spans="6:22" s="33" customFormat="1" ht="12.75" x14ac:dyDescent="0.2">
      <c r="F267" s="174"/>
      <c r="G267" s="505"/>
      <c r="H267" s="505"/>
      <c r="I267" s="505"/>
      <c r="J267" s="505"/>
      <c r="K267" s="211"/>
      <c r="L267" s="209"/>
      <c r="M267" s="210"/>
      <c r="N267" s="219"/>
      <c r="O267" s="208"/>
      <c r="P267" s="231"/>
      <c r="Q267" s="239"/>
      <c r="R267" s="239"/>
      <c r="S267" s="208"/>
      <c r="U267" s="239"/>
      <c r="V267" s="239"/>
    </row>
    <row r="268" spans="6:22" s="33" customFormat="1" ht="12.75" x14ac:dyDescent="0.2">
      <c r="F268" s="174"/>
      <c r="G268" s="505"/>
      <c r="H268" s="505"/>
      <c r="I268" s="505"/>
      <c r="J268" s="505"/>
      <c r="K268" s="211"/>
      <c r="L268" s="209"/>
      <c r="M268" s="210"/>
      <c r="N268" s="219"/>
      <c r="O268" s="208"/>
      <c r="P268" s="231"/>
      <c r="Q268" s="239"/>
      <c r="R268" s="239"/>
      <c r="S268" s="208"/>
      <c r="U268" s="239"/>
      <c r="V268" s="239"/>
    </row>
    <row r="269" spans="6:22" s="33" customFormat="1" ht="12.75" x14ac:dyDescent="0.2">
      <c r="F269" s="174"/>
      <c r="G269" s="505"/>
      <c r="H269" s="505"/>
      <c r="I269" s="505"/>
      <c r="J269" s="505"/>
      <c r="K269" s="211"/>
      <c r="L269" s="209"/>
      <c r="M269" s="210"/>
      <c r="N269" s="219"/>
      <c r="O269" s="208"/>
      <c r="P269" s="231"/>
      <c r="Q269" s="239"/>
      <c r="R269" s="239"/>
      <c r="S269" s="208"/>
      <c r="U269" s="239"/>
      <c r="V269" s="239"/>
    </row>
    <row r="270" spans="6:22" s="33" customFormat="1" ht="12.75" x14ac:dyDescent="0.2">
      <c r="F270" s="174"/>
      <c r="G270" s="505"/>
      <c r="H270" s="505"/>
      <c r="I270" s="505"/>
      <c r="J270" s="505"/>
      <c r="K270" s="211"/>
      <c r="L270" s="209"/>
      <c r="M270" s="210"/>
      <c r="N270" s="219"/>
      <c r="O270" s="208"/>
      <c r="P270" s="231"/>
      <c r="Q270" s="239"/>
      <c r="R270" s="239"/>
      <c r="S270" s="208"/>
      <c r="U270" s="239"/>
      <c r="V270" s="239"/>
    </row>
    <row r="271" spans="6:22" s="33" customFormat="1" ht="12.75" x14ac:dyDescent="0.2">
      <c r="F271" s="174"/>
      <c r="G271" s="505"/>
      <c r="H271" s="505"/>
      <c r="I271" s="505"/>
      <c r="J271" s="505"/>
      <c r="K271" s="211"/>
      <c r="L271" s="209"/>
      <c r="M271" s="210"/>
      <c r="N271" s="219"/>
      <c r="O271" s="208"/>
      <c r="P271" s="231"/>
      <c r="Q271" s="239"/>
      <c r="R271" s="239"/>
      <c r="S271" s="208"/>
      <c r="U271" s="239"/>
      <c r="V271" s="239"/>
    </row>
    <row r="272" spans="6:22" s="33" customFormat="1" ht="12.75" x14ac:dyDescent="0.2">
      <c r="F272" s="174"/>
      <c r="G272" s="505"/>
      <c r="H272" s="505"/>
      <c r="I272" s="505"/>
      <c r="J272" s="505"/>
      <c r="K272" s="211"/>
      <c r="L272" s="209"/>
      <c r="M272" s="210"/>
      <c r="N272" s="219"/>
      <c r="O272" s="208"/>
      <c r="P272" s="231"/>
      <c r="Q272" s="239"/>
      <c r="R272" s="239"/>
      <c r="S272" s="208"/>
      <c r="U272" s="239"/>
      <c r="V272" s="239"/>
    </row>
    <row r="273" spans="6:22" s="33" customFormat="1" ht="12.75" x14ac:dyDescent="0.2">
      <c r="F273" s="174"/>
      <c r="G273" s="505"/>
      <c r="H273" s="505"/>
      <c r="I273" s="505"/>
      <c r="J273" s="505"/>
      <c r="K273" s="211"/>
      <c r="L273" s="209"/>
      <c r="M273" s="210"/>
      <c r="N273" s="219"/>
      <c r="O273" s="208"/>
      <c r="P273" s="231"/>
      <c r="Q273" s="239"/>
      <c r="R273" s="239"/>
      <c r="S273" s="208"/>
      <c r="U273" s="239"/>
      <c r="V273" s="239"/>
    </row>
    <row r="274" spans="6:22" s="33" customFormat="1" ht="12.75" x14ac:dyDescent="0.2">
      <c r="F274" s="174"/>
      <c r="G274" s="505"/>
      <c r="H274" s="505"/>
      <c r="I274" s="505"/>
      <c r="J274" s="505"/>
      <c r="K274" s="211"/>
      <c r="L274" s="209"/>
      <c r="M274" s="210"/>
      <c r="N274" s="219"/>
      <c r="O274" s="208"/>
      <c r="P274" s="231"/>
      <c r="Q274" s="239"/>
      <c r="R274" s="239"/>
      <c r="S274" s="208"/>
      <c r="U274" s="239"/>
      <c r="V274" s="239"/>
    </row>
    <row r="275" spans="6:22" s="33" customFormat="1" ht="12.75" x14ac:dyDescent="0.2">
      <c r="F275" s="174"/>
      <c r="G275" s="505"/>
      <c r="H275" s="505"/>
      <c r="I275" s="505"/>
      <c r="J275" s="505"/>
      <c r="K275" s="211"/>
      <c r="L275" s="209"/>
      <c r="M275" s="210"/>
      <c r="N275" s="219"/>
      <c r="O275" s="208"/>
      <c r="P275" s="231"/>
      <c r="Q275" s="239"/>
      <c r="R275" s="239"/>
      <c r="S275" s="208"/>
      <c r="U275" s="239"/>
      <c r="V275" s="239"/>
    </row>
    <row r="276" spans="6:22" s="33" customFormat="1" ht="12.75" x14ac:dyDescent="0.2">
      <c r="F276" s="174"/>
      <c r="G276" s="505"/>
      <c r="H276" s="505"/>
      <c r="I276" s="505"/>
      <c r="J276" s="505"/>
      <c r="K276" s="211"/>
      <c r="L276" s="209"/>
      <c r="M276" s="210"/>
      <c r="N276" s="219"/>
      <c r="O276" s="208"/>
      <c r="P276" s="231"/>
      <c r="Q276" s="239"/>
      <c r="R276" s="239"/>
      <c r="S276" s="208"/>
      <c r="U276" s="239"/>
      <c r="V276" s="239"/>
    </row>
    <row r="277" spans="6:22" s="33" customFormat="1" ht="12.75" x14ac:dyDescent="0.2">
      <c r="F277" s="174"/>
      <c r="G277" s="505"/>
      <c r="H277" s="505"/>
      <c r="I277" s="505"/>
      <c r="J277" s="505"/>
      <c r="K277" s="211"/>
      <c r="L277" s="209"/>
      <c r="M277" s="210"/>
      <c r="N277" s="219"/>
      <c r="O277" s="208"/>
      <c r="P277" s="231"/>
      <c r="Q277" s="239"/>
      <c r="R277" s="239"/>
      <c r="S277" s="208"/>
      <c r="U277" s="239"/>
      <c r="V277" s="239"/>
    </row>
    <row r="278" spans="6:22" s="33" customFormat="1" ht="12.75" x14ac:dyDescent="0.2">
      <c r="F278" s="174"/>
      <c r="G278" s="505"/>
      <c r="H278" s="505"/>
      <c r="I278" s="505"/>
      <c r="J278" s="505"/>
      <c r="K278" s="211"/>
      <c r="L278" s="209"/>
      <c r="M278" s="210"/>
      <c r="N278" s="219"/>
      <c r="O278" s="208"/>
      <c r="P278" s="231"/>
      <c r="Q278" s="239"/>
      <c r="R278" s="239"/>
      <c r="S278" s="208"/>
      <c r="U278" s="239"/>
      <c r="V278" s="239"/>
    </row>
    <row r="279" spans="6:22" s="33" customFormat="1" ht="12.75" x14ac:dyDescent="0.2">
      <c r="F279" s="174"/>
      <c r="G279" s="505"/>
      <c r="H279" s="505"/>
      <c r="I279" s="505"/>
      <c r="J279" s="505"/>
      <c r="K279" s="211"/>
      <c r="L279" s="209"/>
      <c r="M279" s="210"/>
      <c r="N279" s="219"/>
      <c r="O279" s="208"/>
      <c r="P279" s="231"/>
      <c r="Q279" s="239"/>
      <c r="R279" s="239"/>
      <c r="S279" s="208"/>
      <c r="U279" s="239"/>
      <c r="V279" s="239"/>
    </row>
    <row r="280" spans="6:22" s="33" customFormat="1" ht="12.75" x14ac:dyDescent="0.2">
      <c r="F280" s="174"/>
      <c r="G280" s="505"/>
      <c r="H280" s="505"/>
      <c r="I280" s="505"/>
      <c r="J280" s="505"/>
      <c r="K280" s="211"/>
      <c r="L280" s="209"/>
      <c r="M280" s="210"/>
      <c r="N280" s="219"/>
      <c r="O280" s="208"/>
      <c r="P280" s="231"/>
      <c r="Q280" s="239"/>
      <c r="R280" s="239"/>
      <c r="S280" s="208"/>
      <c r="U280" s="239"/>
      <c r="V280" s="239"/>
    </row>
    <row r="281" spans="6:22" s="33" customFormat="1" ht="12.75" x14ac:dyDescent="0.2">
      <c r="F281" s="174"/>
      <c r="G281" s="505"/>
      <c r="H281" s="505"/>
      <c r="I281" s="505"/>
      <c r="J281" s="505"/>
      <c r="K281" s="211"/>
      <c r="L281" s="209"/>
      <c r="M281" s="210"/>
      <c r="N281" s="219"/>
      <c r="O281" s="208"/>
      <c r="P281" s="231"/>
      <c r="Q281" s="239"/>
      <c r="R281" s="239"/>
      <c r="S281" s="208"/>
      <c r="U281" s="239"/>
      <c r="V281" s="239"/>
    </row>
    <row r="282" spans="6:22" s="33" customFormat="1" ht="12.75" x14ac:dyDescent="0.2">
      <c r="F282" s="174"/>
      <c r="G282" s="505"/>
      <c r="H282" s="505"/>
      <c r="I282" s="505"/>
      <c r="J282" s="505"/>
      <c r="K282" s="211"/>
      <c r="L282" s="209"/>
      <c r="M282" s="210"/>
      <c r="N282" s="219"/>
      <c r="O282" s="208"/>
      <c r="P282" s="231"/>
      <c r="Q282" s="239"/>
      <c r="R282" s="239"/>
      <c r="S282" s="208"/>
      <c r="U282" s="239"/>
      <c r="V282" s="239"/>
    </row>
    <row r="283" spans="6:22" s="33" customFormat="1" ht="12.75" x14ac:dyDescent="0.2">
      <c r="F283" s="174"/>
      <c r="G283" s="505"/>
      <c r="H283" s="505"/>
      <c r="I283" s="505"/>
      <c r="J283" s="505"/>
      <c r="K283" s="211"/>
      <c r="L283" s="209"/>
      <c r="M283" s="210"/>
      <c r="N283" s="219"/>
      <c r="O283" s="208"/>
      <c r="P283" s="231"/>
      <c r="Q283" s="239"/>
      <c r="R283" s="239"/>
      <c r="S283" s="208"/>
      <c r="U283" s="239"/>
      <c r="V283" s="239"/>
    </row>
    <row r="284" spans="6:22" s="33" customFormat="1" ht="12.75" x14ac:dyDescent="0.2">
      <c r="F284" s="174"/>
      <c r="G284" s="505"/>
      <c r="H284" s="505"/>
      <c r="I284" s="505"/>
      <c r="J284" s="505"/>
      <c r="K284" s="211"/>
      <c r="L284" s="209"/>
      <c r="M284" s="210"/>
      <c r="N284" s="219"/>
      <c r="O284" s="208"/>
      <c r="P284" s="231"/>
      <c r="Q284" s="239"/>
      <c r="R284" s="239"/>
      <c r="S284" s="208"/>
      <c r="U284" s="239"/>
      <c r="V284" s="239"/>
    </row>
    <row r="285" spans="6:22" s="33" customFormat="1" ht="12.75" x14ac:dyDescent="0.2">
      <c r="F285" s="174"/>
      <c r="G285" s="505"/>
      <c r="H285" s="505"/>
      <c r="I285" s="505"/>
      <c r="J285" s="505"/>
      <c r="K285" s="211"/>
      <c r="L285" s="209"/>
      <c r="M285" s="210"/>
      <c r="N285" s="219"/>
      <c r="O285" s="208"/>
      <c r="P285" s="231"/>
      <c r="Q285" s="239"/>
      <c r="R285" s="239"/>
      <c r="S285" s="208"/>
      <c r="U285" s="239"/>
      <c r="V285" s="239"/>
    </row>
    <row r="286" spans="6:22" s="33" customFormat="1" ht="12.75" x14ac:dyDescent="0.2">
      <c r="F286" s="174"/>
      <c r="G286" s="505"/>
      <c r="H286" s="505"/>
      <c r="I286" s="505"/>
      <c r="J286" s="505"/>
      <c r="K286" s="211"/>
      <c r="L286" s="209"/>
      <c r="M286" s="210"/>
      <c r="N286" s="219"/>
      <c r="O286" s="208"/>
      <c r="P286" s="231"/>
      <c r="Q286" s="239"/>
      <c r="R286" s="239"/>
      <c r="S286" s="208"/>
      <c r="U286" s="239"/>
      <c r="V286" s="239"/>
    </row>
    <row r="287" spans="6:22" s="33" customFormat="1" ht="12.75" x14ac:dyDescent="0.2">
      <c r="F287" s="174"/>
      <c r="G287" s="505"/>
      <c r="H287" s="505"/>
      <c r="I287" s="505"/>
      <c r="J287" s="505"/>
      <c r="K287" s="211"/>
      <c r="L287" s="209"/>
      <c r="M287" s="210"/>
      <c r="N287" s="219"/>
      <c r="O287" s="208"/>
      <c r="P287" s="231"/>
      <c r="Q287" s="239"/>
      <c r="R287" s="239"/>
      <c r="S287" s="208"/>
      <c r="U287" s="239"/>
      <c r="V287" s="239"/>
    </row>
    <row r="288" spans="6:22" s="33" customFormat="1" ht="12.75" x14ac:dyDescent="0.2">
      <c r="F288" s="174"/>
      <c r="G288" s="505"/>
      <c r="H288" s="505"/>
      <c r="I288" s="505"/>
      <c r="J288" s="505"/>
      <c r="K288" s="211"/>
      <c r="L288" s="209"/>
      <c r="M288" s="210"/>
      <c r="N288" s="219"/>
      <c r="O288" s="208"/>
      <c r="P288" s="231"/>
      <c r="Q288" s="239"/>
      <c r="R288" s="239"/>
      <c r="S288" s="208"/>
      <c r="U288" s="239"/>
      <c r="V288" s="239"/>
    </row>
    <row r="289" spans="6:22" s="33" customFormat="1" ht="12.75" x14ac:dyDescent="0.2">
      <c r="F289" s="174"/>
      <c r="G289" s="505"/>
      <c r="H289" s="505"/>
      <c r="I289" s="505"/>
      <c r="J289" s="505"/>
      <c r="K289" s="211"/>
      <c r="L289" s="209"/>
      <c r="M289" s="210"/>
      <c r="N289" s="219"/>
      <c r="O289" s="208"/>
      <c r="P289" s="231"/>
      <c r="Q289" s="239"/>
      <c r="R289" s="239"/>
      <c r="S289" s="208"/>
      <c r="U289" s="239"/>
      <c r="V289" s="239"/>
    </row>
    <row r="290" spans="6:22" s="33" customFormat="1" ht="12.75" x14ac:dyDescent="0.2">
      <c r="F290" s="174"/>
      <c r="G290" s="505"/>
      <c r="H290" s="505"/>
      <c r="I290" s="505"/>
      <c r="J290" s="505"/>
      <c r="K290" s="211"/>
      <c r="L290" s="209"/>
      <c r="M290" s="210"/>
      <c r="N290" s="219"/>
      <c r="O290" s="208"/>
      <c r="P290" s="231"/>
      <c r="Q290" s="239"/>
      <c r="R290" s="239"/>
      <c r="S290" s="208"/>
      <c r="U290" s="239"/>
      <c r="V290" s="239"/>
    </row>
    <row r="291" spans="6:22" s="33" customFormat="1" ht="12.75" x14ac:dyDescent="0.2">
      <c r="F291" s="174"/>
      <c r="G291" s="505"/>
      <c r="H291" s="505"/>
      <c r="I291" s="505"/>
      <c r="J291" s="505"/>
      <c r="K291" s="211"/>
      <c r="L291" s="209"/>
      <c r="M291" s="210"/>
      <c r="N291" s="219"/>
      <c r="O291" s="208"/>
      <c r="P291" s="231"/>
      <c r="Q291" s="239"/>
      <c r="R291" s="239"/>
      <c r="S291" s="208"/>
      <c r="U291" s="239"/>
      <c r="V291" s="239"/>
    </row>
    <row r="292" spans="6:22" s="33" customFormat="1" ht="12.75" x14ac:dyDescent="0.2">
      <c r="F292" s="174"/>
      <c r="G292" s="505"/>
      <c r="H292" s="505"/>
      <c r="I292" s="505"/>
      <c r="J292" s="505"/>
      <c r="K292" s="211"/>
      <c r="L292" s="209"/>
      <c r="M292" s="210"/>
      <c r="N292" s="219"/>
      <c r="O292" s="208"/>
      <c r="P292" s="231"/>
      <c r="Q292" s="239"/>
      <c r="R292" s="239"/>
      <c r="S292" s="208"/>
      <c r="U292" s="239"/>
      <c r="V292" s="239"/>
    </row>
    <row r="293" spans="6:22" s="33" customFormat="1" ht="12.75" x14ac:dyDescent="0.2">
      <c r="F293" s="174"/>
      <c r="G293" s="505"/>
      <c r="H293" s="505"/>
      <c r="I293" s="505"/>
      <c r="J293" s="505"/>
      <c r="K293" s="211"/>
      <c r="L293" s="209"/>
      <c r="M293" s="210"/>
      <c r="N293" s="219"/>
      <c r="O293" s="208"/>
      <c r="P293" s="231"/>
      <c r="Q293" s="239"/>
      <c r="R293" s="239"/>
      <c r="S293" s="208"/>
      <c r="U293" s="239"/>
      <c r="V293" s="239"/>
    </row>
    <row r="294" spans="6:22" s="33" customFormat="1" ht="12.75" x14ac:dyDescent="0.2">
      <c r="F294" s="174"/>
      <c r="G294" s="505"/>
      <c r="H294" s="505"/>
      <c r="I294" s="505"/>
      <c r="J294" s="505"/>
      <c r="K294" s="211"/>
      <c r="L294" s="209"/>
      <c r="M294" s="210"/>
      <c r="N294" s="219"/>
      <c r="O294" s="208"/>
      <c r="P294" s="231"/>
      <c r="Q294" s="239"/>
      <c r="R294" s="239"/>
      <c r="S294" s="208"/>
      <c r="U294" s="239"/>
      <c r="V294" s="239"/>
    </row>
    <row r="295" spans="6:22" s="33" customFormat="1" ht="12.75" x14ac:dyDescent="0.2">
      <c r="F295" s="174"/>
      <c r="G295" s="505"/>
      <c r="H295" s="505"/>
      <c r="I295" s="505"/>
      <c r="J295" s="505"/>
      <c r="K295" s="211"/>
      <c r="L295" s="209"/>
      <c r="M295" s="210"/>
      <c r="N295" s="219"/>
      <c r="O295" s="208"/>
      <c r="P295" s="231"/>
      <c r="Q295" s="239"/>
      <c r="R295" s="239"/>
      <c r="S295" s="208"/>
      <c r="U295" s="239"/>
      <c r="V295" s="239"/>
    </row>
    <row r="296" spans="6:22" s="33" customFormat="1" ht="12.75" x14ac:dyDescent="0.2">
      <c r="F296" s="174"/>
      <c r="G296" s="505"/>
      <c r="H296" s="505"/>
      <c r="I296" s="505"/>
      <c r="J296" s="505"/>
      <c r="K296" s="211"/>
      <c r="L296" s="209"/>
      <c r="M296" s="210"/>
      <c r="N296" s="219"/>
      <c r="O296" s="208"/>
      <c r="P296" s="231"/>
      <c r="Q296" s="239"/>
      <c r="R296" s="239"/>
      <c r="S296" s="208"/>
      <c r="U296" s="239"/>
      <c r="V296" s="239"/>
    </row>
    <row r="297" spans="6:22" s="33" customFormat="1" ht="12.75" x14ac:dyDescent="0.2">
      <c r="F297" s="174"/>
      <c r="G297" s="505"/>
      <c r="H297" s="505"/>
      <c r="I297" s="505"/>
      <c r="J297" s="505"/>
      <c r="K297" s="211"/>
      <c r="L297" s="209"/>
      <c r="M297" s="210"/>
      <c r="N297" s="219"/>
      <c r="O297" s="208"/>
      <c r="P297" s="231"/>
      <c r="Q297" s="239"/>
      <c r="R297" s="239"/>
      <c r="S297" s="208"/>
      <c r="U297" s="239"/>
      <c r="V297" s="239"/>
    </row>
    <row r="298" spans="6:22" s="33" customFormat="1" ht="12.75" x14ac:dyDescent="0.2">
      <c r="F298" s="174"/>
      <c r="G298" s="505"/>
      <c r="H298" s="505"/>
      <c r="I298" s="505"/>
      <c r="J298" s="505"/>
      <c r="K298" s="211"/>
      <c r="L298" s="209"/>
      <c r="M298" s="210"/>
      <c r="N298" s="219"/>
      <c r="O298" s="208"/>
      <c r="P298" s="231"/>
      <c r="Q298" s="239"/>
      <c r="R298" s="239"/>
      <c r="S298" s="208"/>
      <c r="U298" s="239"/>
      <c r="V298" s="239"/>
    </row>
    <row r="299" spans="6:22" s="33" customFormat="1" ht="12.75" x14ac:dyDescent="0.2">
      <c r="F299" s="174"/>
      <c r="G299" s="505"/>
      <c r="H299" s="505"/>
      <c r="I299" s="505"/>
      <c r="J299" s="505"/>
      <c r="K299" s="211"/>
      <c r="L299" s="209"/>
      <c r="M299" s="210"/>
      <c r="N299" s="219"/>
      <c r="O299" s="208"/>
      <c r="P299" s="231"/>
      <c r="Q299" s="239"/>
      <c r="R299" s="239"/>
      <c r="S299" s="208"/>
      <c r="U299" s="239"/>
      <c r="V299" s="239"/>
    </row>
    <row r="300" spans="6:22" s="33" customFormat="1" ht="12.75" x14ac:dyDescent="0.2">
      <c r="F300" s="174"/>
      <c r="G300" s="505"/>
      <c r="H300" s="505"/>
      <c r="I300" s="505"/>
      <c r="J300" s="505"/>
      <c r="K300" s="211"/>
      <c r="L300" s="209"/>
      <c r="M300" s="210"/>
      <c r="N300" s="219"/>
      <c r="O300" s="208"/>
      <c r="P300" s="231"/>
      <c r="Q300" s="239"/>
      <c r="R300" s="239"/>
      <c r="S300" s="208"/>
      <c r="U300" s="239"/>
      <c r="V300" s="239"/>
    </row>
    <row r="301" spans="6:22" s="33" customFormat="1" ht="12.75" x14ac:dyDescent="0.2">
      <c r="F301" s="174"/>
      <c r="G301" s="505"/>
      <c r="H301" s="505"/>
      <c r="I301" s="505"/>
      <c r="J301" s="505"/>
      <c r="K301" s="211"/>
      <c r="L301" s="209"/>
      <c r="M301" s="210"/>
      <c r="N301" s="219"/>
      <c r="O301" s="208"/>
      <c r="P301" s="231"/>
      <c r="Q301" s="239"/>
      <c r="R301" s="239"/>
      <c r="S301" s="208"/>
      <c r="U301" s="239"/>
      <c r="V301" s="239"/>
    </row>
    <row r="302" spans="6:22" s="33" customFormat="1" ht="12.75" x14ac:dyDescent="0.2">
      <c r="F302" s="174"/>
      <c r="G302" s="505"/>
      <c r="H302" s="505"/>
      <c r="I302" s="505"/>
      <c r="J302" s="505"/>
      <c r="K302" s="211"/>
      <c r="L302" s="209"/>
      <c r="M302" s="210"/>
      <c r="N302" s="219"/>
      <c r="O302" s="208"/>
      <c r="P302" s="231"/>
      <c r="Q302" s="239"/>
      <c r="R302" s="239"/>
      <c r="S302" s="208"/>
      <c r="U302" s="239"/>
      <c r="V302" s="239"/>
    </row>
    <row r="303" spans="6:22" s="33" customFormat="1" ht="12.75" x14ac:dyDescent="0.2">
      <c r="F303" s="174"/>
      <c r="G303" s="505"/>
      <c r="H303" s="505"/>
      <c r="I303" s="505"/>
      <c r="J303" s="505"/>
      <c r="K303" s="211"/>
      <c r="L303" s="209"/>
      <c r="M303" s="210"/>
      <c r="N303" s="219"/>
      <c r="O303" s="208"/>
      <c r="P303" s="231"/>
      <c r="Q303" s="239"/>
      <c r="R303" s="239"/>
      <c r="S303" s="208"/>
      <c r="U303" s="239"/>
      <c r="V303" s="239"/>
    </row>
    <row r="304" spans="6:22" s="33" customFormat="1" ht="12.75" x14ac:dyDescent="0.2">
      <c r="F304" s="174"/>
      <c r="G304" s="505"/>
      <c r="H304" s="505"/>
      <c r="I304" s="505"/>
      <c r="J304" s="505"/>
      <c r="K304" s="211"/>
      <c r="L304" s="209"/>
      <c r="M304" s="210"/>
      <c r="N304" s="219"/>
      <c r="O304" s="208"/>
      <c r="P304" s="231"/>
      <c r="Q304" s="239"/>
      <c r="R304" s="239"/>
      <c r="S304" s="208"/>
      <c r="U304" s="239"/>
      <c r="V304" s="239"/>
    </row>
    <row r="305" spans="6:22" s="33" customFormat="1" ht="12.75" x14ac:dyDescent="0.2">
      <c r="F305" s="174"/>
      <c r="G305" s="505"/>
      <c r="H305" s="505"/>
      <c r="I305" s="505"/>
      <c r="J305" s="505"/>
      <c r="K305" s="211"/>
      <c r="L305" s="209"/>
      <c r="M305" s="210"/>
      <c r="N305" s="219"/>
      <c r="O305" s="208"/>
      <c r="P305" s="231"/>
      <c r="Q305" s="239"/>
      <c r="R305" s="239"/>
      <c r="S305" s="208"/>
      <c r="U305" s="239"/>
      <c r="V305" s="239"/>
    </row>
    <row r="306" spans="6:22" s="33" customFormat="1" ht="12.75" x14ac:dyDescent="0.2">
      <c r="F306" s="174"/>
      <c r="G306" s="505"/>
      <c r="H306" s="505"/>
      <c r="I306" s="505"/>
      <c r="J306" s="505"/>
      <c r="K306" s="211"/>
      <c r="L306" s="209"/>
      <c r="M306" s="210"/>
      <c r="N306" s="219"/>
      <c r="O306" s="208"/>
      <c r="P306" s="231"/>
      <c r="Q306" s="239"/>
      <c r="R306" s="239"/>
      <c r="S306" s="208"/>
      <c r="U306" s="239"/>
      <c r="V306" s="239"/>
    </row>
    <row r="307" spans="6:22" s="33" customFormat="1" ht="12.75" x14ac:dyDescent="0.2">
      <c r="F307" s="174"/>
      <c r="G307" s="505"/>
      <c r="H307" s="505"/>
      <c r="I307" s="505"/>
      <c r="J307" s="505"/>
      <c r="K307" s="211"/>
      <c r="L307" s="209"/>
      <c r="M307" s="210"/>
      <c r="N307" s="219"/>
      <c r="O307" s="208"/>
      <c r="P307" s="231"/>
      <c r="Q307" s="239"/>
      <c r="R307" s="239"/>
      <c r="S307" s="208"/>
      <c r="U307" s="239"/>
      <c r="V307" s="239"/>
    </row>
    <row r="308" spans="6:22" s="33" customFormat="1" ht="12.75" x14ac:dyDescent="0.2">
      <c r="F308" s="174"/>
      <c r="G308" s="505"/>
      <c r="H308" s="505"/>
      <c r="I308" s="505"/>
      <c r="J308" s="505"/>
      <c r="K308" s="211"/>
      <c r="L308" s="209"/>
      <c r="M308" s="210"/>
      <c r="N308" s="219"/>
      <c r="O308" s="208"/>
      <c r="P308" s="231"/>
      <c r="Q308" s="239"/>
      <c r="R308" s="239"/>
      <c r="S308" s="208"/>
      <c r="U308" s="239"/>
      <c r="V308" s="239"/>
    </row>
    <row r="309" spans="6:22" s="33" customFormat="1" ht="12.75" x14ac:dyDescent="0.2">
      <c r="F309" s="174"/>
      <c r="G309" s="505"/>
      <c r="H309" s="505"/>
      <c r="I309" s="505"/>
      <c r="J309" s="505"/>
      <c r="K309" s="211"/>
      <c r="L309" s="209"/>
      <c r="M309" s="210"/>
      <c r="N309" s="219"/>
      <c r="O309" s="208"/>
      <c r="P309" s="231"/>
      <c r="Q309" s="239"/>
      <c r="R309" s="239"/>
      <c r="S309" s="208"/>
      <c r="U309" s="239"/>
      <c r="V309" s="239"/>
    </row>
    <row r="310" spans="6:22" s="33" customFormat="1" ht="12.75" x14ac:dyDescent="0.2">
      <c r="F310" s="174"/>
      <c r="G310" s="505"/>
      <c r="H310" s="505"/>
      <c r="I310" s="505"/>
      <c r="J310" s="505"/>
      <c r="K310" s="211"/>
      <c r="L310" s="209"/>
      <c r="M310" s="210"/>
      <c r="N310" s="219"/>
      <c r="O310" s="208"/>
      <c r="P310" s="231"/>
      <c r="Q310" s="239"/>
      <c r="R310" s="239"/>
      <c r="S310" s="208"/>
      <c r="U310" s="239"/>
      <c r="V310" s="239"/>
    </row>
    <row r="311" spans="6:22" s="33" customFormat="1" ht="12.75" x14ac:dyDescent="0.2">
      <c r="F311" s="174"/>
      <c r="G311" s="505"/>
      <c r="H311" s="505"/>
      <c r="I311" s="505"/>
      <c r="J311" s="505"/>
      <c r="K311" s="211"/>
      <c r="L311" s="209"/>
      <c r="M311" s="210"/>
      <c r="N311" s="219"/>
      <c r="O311" s="208"/>
      <c r="P311" s="231"/>
      <c r="Q311" s="239"/>
      <c r="R311" s="239"/>
      <c r="S311" s="208"/>
      <c r="U311" s="239"/>
      <c r="V311" s="239"/>
    </row>
    <row r="312" spans="6:22" s="33" customFormat="1" ht="12.75" x14ac:dyDescent="0.2">
      <c r="F312" s="174"/>
      <c r="G312" s="505"/>
      <c r="H312" s="505"/>
      <c r="I312" s="505"/>
      <c r="J312" s="505"/>
      <c r="K312" s="211"/>
      <c r="L312" s="209"/>
      <c r="M312" s="210"/>
      <c r="N312" s="219"/>
      <c r="O312" s="208"/>
      <c r="P312" s="231"/>
      <c r="Q312" s="239"/>
      <c r="R312" s="239"/>
      <c r="S312" s="208"/>
      <c r="U312" s="239"/>
      <c r="V312" s="239"/>
    </row>
    <row r="313" spans="6:22" s="33" customFormat="1" ht="12.75" x14ac:dyDescent="0.2">
      <c r="F313" s="174"/>
      <c r="G313" s="505"/>
      <c r="H313" s="505"/>
      <c r="I313" s="505"/>
      <c r="J313" s="505"/>
      <c r="K313" s="211"/>
      <c r="L313" s="209"/>
      <c r="M313" s="210"/>
      <c r="N313" s="219"/>
      <c r="O313" s="208"/>
      <c r="P313" s="231"/>
      <c r="Q313" s="239"/>
      <c r="R313" s="239"/>
      <c r="S313" s="208"/>
      <c r="U313" s="239"/>
      <c r="V313" s="239"/>
    </row>
    <row r="314" spans="6:22" s="33" customFormat="1" ht="12.75" x14ac:dyDescent="0.2">
      <c r="F314" s="174"/>
      <c r="G314" s="505"/>
      <c r="H314" s="505"/>
      <c r="I314" s="505"/>
      <c r="J314" s="505"/>
      <c r="K314" s="211"/>
      <c r="L314" s="209"/>
      <c r="M314" s="210"/>
      <c r="N314" s="219"/>
      <c r="O314" s="208"/>
      <c r="P314" s="231"/>
      <c r="Q314" s="239"/>
      <c r="R314" s="239"/>
      <c r="S314" s="208"/>
      <c r="U314" s="239"/>
      <c r="V314" s="239"/>
    </row>
    <row r="315" spans="6:22" s="33" customFormat="1" ht="12.75" x14ac:dyDescent="0.2">
      <c r="F315" s="174"/>
      <c r="G315" s="505"/>
      <c r="H315" s="505"/>
      <c r="I315" s="505"/>
      <c r="J315" s="505"/>
      <c r="K315" s="211"/>
      <c r="L315" s="209"/>
      <c r="M315" s="210"/>
      <c r="N315" s="219"/>
      <c r="O315" s="208"/>
      <c r="P315" s="231"/>
      <c r="Q315" s="239"/>
      <c r="R315" s="239"/>
      <c r="S315" s="208"/>
      <c r="U315" s="239"/>
      <c r="V315" s="239"/>
    </row>
    <row r="316" spans="6:22" s="33" customFormat="1" ht="12.75" x14ac:dyDescent="0.2">
      <c r="F316" s="174"/>
      <c r="G316" s="505"/>
      <c r="H316" s="505"/>
      <c r="I316" s="505"/>
      <c r="J316" s="505"/>
      <c r="K316" s="211"/>
      <c r="L316" s="209"/>
      <c r="M316" s="210"/>
      <c r="N316" s="219"/>
      <c r="O316" s="208"/>
      <c r="P316" s="231"/>
      <c r="Q316" s="239"/>
      <c r="R316" s="239"/>
      <c r="S316" s="208"/>
      <c r="U316" s="239"/>
      <c r="V316" s="239"/>
    </row>
    <row r="317" spans="6:22" s="33" customFormat="1" ht="12.75" x14ac:dyDescent="0.2">
      <c r="F317" s="174"/>
      <c r="G317" s="505"/>
      <c r="H317" s="505"/>
      <c r="I317" s="505"/>
      <c r="J317" s="505"/>
      <c r="K317" s="211"/>
      <c r="L317" s="209"/>
      <c r="M317" s="210"/>
      <c r="N317" s="219"/>
      <c r="O317" s="208"/>
      <c r="P317" s="231"/>
      <c r="Q317" s="239"/>
      <c r="R317" s="239"/>
      <c r="S317" s="208"/>
      <c r="U317" s="239"/>
      <c r="V317" s="239"/>
    </row>
    <row r="318" spans="6:22" s="33" customFormat="1" ht="12.75" x14ac:dyDescent="0.2">
      <c r="F318" s="174"/>
      <c r="G318" s="505"/>
      <c r="H318" s="505"/>
      <c r="I318" s="505"/>
      <c r="J318" s="505"/>
      <c r="K318" s="211"/>
      <c r="L318" s="209"/>
      <c r="M318" s="210"/>
      <c r="N318" s="219"/>
      <c r="O318" s="208"/>
      <c r="P318" s="231"/>
      <c r="Q318" s="239"/>
      <c r="R318" s="239"/>
      <c r="S318" s="208"/>
      <c r="U318" s="239"/>
      <c r="V318" s="239"/>
    </row>
    <row r="319" spans="6:22" s="33" customFormat="1" ht="12.75" x14ac:dyDescent="0.2">
      <c r="F319" s="174"/>
      <c r="G319" s="505"/>
      <c r="H319" s="505"/>
      <c r="I319" s="505"/>
      <c r="J319" s="505"/>
      <c r="K319" s="211"/>
      <c r="L319" s="209"/>
      <c r="M319" s="210"/>
      <c r="N319" s="219"/>
      <c r="O319" s="208"/>
      <c r="P319" s="231"/>
      <c r="Q319" s="239"/>
      <c r="R319" s="239"/>
      <c r="S319" s="208"/>
      <c r="U319" s="239"/>
      <c r="V319" s="239"/>
    </row>
    <row r="320" spans="6:22" s="33" customFormat="1" ht="12.75" x14ac:dyDescent="0.2">
      <c r="F320" s="174"/>
      <c r="G320" s="505"/>
      <c r="H320" s="505"/>
      <c r="I320" s="505"/>
      <c r="J320" s="505"/>
      <c r="K320" s="211"/>
      <c r="L320" s="209"/>
      <c r="M320" s="210"/>
      <c r="N320" s="219"/>
      <c r="O320" s="208"/>
      <c r="P320" s="231"/>
      <c r="Q320" s="239"/>
      <c r="R320" s="239"/>
      <c r="S320" s="208"/>
      <c r="U320" s="239"/>
      <c r="V320" s="239"/>
    </row>
    <row r="321" spans="6:22" s="33" customFormat="1" ht="12.75" x14ac:dyDescent="0.2">
      <c r="F321" s="174"/>
      <c r="G321" s="505"/>
      <c r="H321" s="505"/>
      <c r="I321" s="505"/>
      <c r="J321" s="505"/>
      <c r="K321" s="211"/>
      <c r="L321" s="209"/>
      <c r="M321" s="210"/>
      <c r="N321" s="219"/>
      <c r="O321" s="208"/>
      <c r="P321" s="231"/>
      <c r="Q321" s="239"/>
      <c r="R321" s="239"/>
      <c r="S321" s="208"/>
      <c r="U321" s="239"/>
      <c r="V321" s="239"/>
    </row>
    <row r="322" spans="6:22" s="33" customFormat="1" ht="12.75" x14ac:dyDescent="0.2">
      <c r="F322" s="174"/>
      <c r="G322" s="505"/>
      <c r="H322" s="505"/>
      <c r="I322" s="505"/>
      <c r="J322" s="505"/>
      <c r="K322" s="211"/>
      <c r="L322" s="209"/>
      <c r="M322" s="210"/>
      <c r="N322" s="219"/>
      <c r="O322" s="208"/>
      <c r="P322" s="231"/>
      <c r="Q322" s="239"/>
      <c r="R322" s="239"/>
      <c r="S322" s="208"/>
      <c r="U322" s="239"/>
      <c r="V322" s="239"/>
    </row>
    <row r="323" spans="6:22" s="33" customFormat="1" ht="12.75" x14ac:dyDescent="0.2">
      <c r="F323" s="174"/>
      <c r="G323" s="505"/>
      <c r="H323" s="505"/>
      <c r="I323" s="505"/>
      <c r="J323" s="505"/>
      <c r="K323" s="211"/>
      <c r="L323" s="209"/>
      <c r="M323" s="210"/>
      <c r="N323" s="219"/>
      <c r="O323" s="208"/>
      <c r="P323" s="231"/>
      <c r="Q323" s="239"/>
      <c r="R323" s="239"/>
      <c r="S323" s="208"/>
      <c r="U323" s="239"/>
      <c r="V323" s="239"/>
    </row>
    <row r="324" spans="6:22" s="33" customFormat="1" ht="12.75" x14ac:dyDescent="0.2">
      <c r="F324" s="174"/>
      <c r="G324" s="505"/>
      <c r="H324" s="505"/>
      <c r="I324" s="505"/>
      <c r="J324" s="505"/>
      <c r="K324" s="211"/>
      <c r="L324" s="209"/>
      <c r="M324" s="210"/>
      <c r="N324" s="219"/>
      <c r="O324" s="208"/>
      <c r="P324" s="231"/>
      <c r="Q324" s="239"/>
      <c r="R324" s="239"/>
      <c r="S324" s="208"/>
      <c r="U324" s="239"/>
      <c r="V324" s="239"/>
    </row>
    <row r="325" spans="6:22" s="33" customFormat="1" ht="12.75" x14ac:dyDescent="0.2">
      <c r="F325" s="174"/>
      <c r="G325" s="505"/>
      <c r="H325" s="505"/>
      <c r="I325" s="505"/>
      <c r="J325" s="505"/>
      <c r="K325" s="211"/>
      <c r="L325" s="209"/>
      <c r="M325" s="210"/>
      <c r="N325" s="219"/>
      <c r="O325" s="208"/>
      <c r="P325" s="231"/>
      <c r="Q325" s="239"/>
      <c r="R325" s="239"/>
      <c r="S325" s="208"/>
      <c r="U325" s="239"/>
      <c r="V325" s="239"/>
    </row>
    <row r="326" spans="6:22" s="33" customFormat="1" ht="12.75" x14ac:dyDescent="0.2">
      <c r="F326" s="174"/>
      <c r="G326" s="505"/>
      <c r="H326" s="505"/>
      <c r="I326" s="505"/>
      <c r="J326" s="505"/>
      <c r="K326" s="211"/>
      <c r="L326" s="209"/>
      <c r="M326" s="210"/>
      <c r="N326" s="219"/>
      <c r="O326" s="208"/>
      <c r="P326" s="231"/>
      <c r="Q326" s="239"/>
      <c r="R326" s="239"/>
      <c r="S326" s="208"/>
      <c r="U326" s="239"/>
      <c r="V326" s="239"/>
    </row>
    <row r="327" spans="6:22" s="33" customFormat="1" ht="12.75" x14ac:dyDescent="0.2">
      <c r="F327" s="174"/>
      <c r="G327" s="505"/>
      <c r="H327" s="505"/>
      <c r="I327" s="505"/>
      <c r="J327" s="505"/>
      <c r="K327" s="211"/>
      <c r="L327" s="209"/>
      <c r="M327" s="210"/>
      <c r="N327" s="219"/>
      <c r="O327" s="208"/>
      <c r="P327" s="231"/>
      <c r="Q327" s="239"/>
      <c r="R327" s="239"/>
      <c r="S327" s="208"/>
      <c r="U327" s="239"/>
      <c r="V327" s="239"/>
    </row>
    <row r="328" spans="6:22" s="33" customFormat="1" ht="12.75" x14ac:dyDescent="0.2">
      <c r="F328" s="174"/>
      <c r="G328" s="505"/>
      <c r="H328" s="505"/>
      <c r="I328" s="505"/>
      <c r="J328" s="505"/>
      <c r="K328" s="211"/>
      <c r="L328" s="209"/>
      <c r="M328" s="210"/>
      <c r="N328" s="219"/>
      <c r="O328" s="208"/>
      <c r="P328" s="231"/>
      <c r="Q328" s="239"/>
      <c r="R328" s="239"/>
      <c r="S328" s="208"/>
      <c r="U328" s="239"/>
      <c r="V328" s="239"/>
    </row>
    <row r="329" spans="6:22" s="33" customFormat="1" ht="12.75" x14ac:dyDescent="0.2">
      <c r="F329" s="174"/>
      <c r="G329" s="505"/>
      <c r="H329" s="505"/>
      <c r="I329" s="505"/>
      <c r="J329" s="505"/>
      <c r="K329" s="211"/>
      <c r="L329" s="209"/>
      <c r="M329" s="210"/>
      <c r="N329" s="219"/>
      <c r="O329" s="208"/>
      <c r="P329" s="231"/>
      <c r="Q329" s="239"/>
      <c r="R329" s="239"/>
      <c r="S329" s="208"/>
      <c r="U329" s="239"/>
      <c r="V329" s="239"/>
    </row>
    <row r="330" spans="6:22" s="33" customFormat="1" ht="12.75" x14ac:dyDescent="0.2">
      <c r="F330" s="174"/>
      <c r="G330" s="505"/>
      <c r="H330" s="505"/>
      <c r="I330" s="505"/>
      <c r="J330" s="505"/>
      <c r="K330" s="211"/>
      <c r="L330" s="209"/>
      <c r="M330" s="210"/>
      <c r="N330" s="219"/>
      <c r="O330" s="208"/>
      <c r="P330" s="231"/>
      <c r="Q330" s="239"/>
      <c r="R330" s="239"/>
      <c r="S330" s="208"/>
      <c r="U330" s="239"/>
      <c r="V330" s="239"/>
    </row>
    <row r="331" spans="6:22" s="33" customFormat="1" ht="12.75" x14ac:dyDescent="0.2">
      <c r="F331" s="174"/>
      <c r="G331" s="505"/>
      <c r="H331" s="505"/>
      <c r="I331" s="505"/>
      <c r="J331" s="505"/>
      <c r="K331" s="211"/>
      <c r="L331" s="209"/>
      <c r="M331" s="210"/>
      <c r="N331" s="219"/>
      <c r="O331" s="208"/>
      <c r="P331" s="231"/>
      <c r="Q331" s="239"/>
      <c r="R331" s="239"/>
      <c r="S331" s="208"/>
      <c r="U331" s="239"/>
      <c r="V331" s="239"/>
    </row>
    <row r="332" spans="6:22" s="33" customFormat="1" ht="12.75" x14ac:dyDescent="0.2">
      <c r="F332" s="174"/>
      <c r="G332" s="505"/>
      <c r="H332" s="505"/>
      <c r="I332" s="505"/>
      <c r="J332" s="505"/>
      <c r="K332" s="211"/>
      <c r="L332" s="209"/>
      <c r="M332" s="210"/>
      <c r="N332" s="219"/>
      <c r="O332" s="208"/>
      <c r="P332" s="231"/>
      <c r="Q332" s="239"/>
      <c r="R332" s="239"/>
      <c r="S332" s="208"/>
      <c r="U332" s="239"/>
      <c r="V332" s="239"/>
    </row>
    <row r="333" spans="6:22" s="33" customFormat="1" ht="12.75" x14ac:dyDescent="0.2">
      <c r="F333" s="174"/>
      <c r="G333" s="505"/>
      <c r="H333" s="505"/>
      <c r="I333" s="505"/>
      <c r="J333" s="505"/>
      <c r="K333" s="211"/>
      <c r="L333" s="209"/>
      <c r="M333" s="210"/>
      <c r="N333" s="219"/>
      <c r="O333" s="208"/>
      <c r="P333" s="231"/>
      <c r="Q333" s="239"/>
      <c r="R333" s="239"/>
      <c r="S333" s="208"/>
      <c r="U333" s="239"/>
      <c r="V333" s="239"/>
    </row>
    <row r="334" spans="6:22" s="33" customFormat="1" ht="12.75" x14ac:dyDescent="0.2">
      <c r="F334" s="174"/>
      <c r="G334" s="505"/>
      <c r="H334" s="505"/>
      <c r="I334" s="505"/>
      <c r="J334" s="505"/>
      <c r="K334" s="211"/>
      <c r="L334" s="209"/>
      <c r="M334" s="210"/>
      <c r="N334" s="219"/>
      <c r="O334" s="208"/>
      <c r="P334" s="231"/>
      <c r="Q334" s="239"/>
      <c r="R334" s="239"/>
      <c r="S334" s="208"/>
      <c r="U334" s="239"/>
      <c r="V334" s="239"/>
    </row>
    <row r="335" spans="6:22" s="33" customFormat="1" ht="12.75" x14ac:dyDescent="0.2">
      <c r="F335" s="174"/>
      <c r="G335" s="505"/>
      <c r="H335" s="505"/>
      <c r="I335" s="505"/>
      <c r="J335" s="505"/>
      <c r="K335" s="211"/>
      <c r="L335" s="209"/>
      <c r="M335" s="210"/>
      <c r="N335" s="219"/>
      <c r="O335" s="208"/>
      <c r="P335" s="231"/>
      <c r="Q335" s="239"/>
      <c r="R335" s="239"/>
      <c r="S335" s="208"/>
      <c r="U335" s="239"/>
      <c r="V335" s="239"/>
    </row>
    <row r="336" spans="6:22" s="33" customFormat="1" ht="12.75" x14ac:dyDescent="0.2">
      <c r="F336" s="174"/>
      <c r="G336" s="505"/>
      <c r="H336" s="505"/>
      <c r="I336" s="505"/>
      <c r="J336" s="505"/>
      <c r="K336" s="211"/>
      <c r="L336" s="209"/>
      <c r="M336" s="210"/>
      <c r="N336" s="219"/>
      <c r="O336" s="208"/>
      <c r="P336" s="231"/>
      <c r="Q336" s="239"/>
      <c r="R336" s="239"/>
      <c r="S336" s="208"/>
      <c r="U336" s="239"/>
      <c r="V336" s="239"/>
    </row>
    <row r="337" spans="6:22" s="33" customFormat="1" ht="12.75" x14ac:dyDescent="0.2">
      <c r="F337" s="174"/>
      <c r="G337" s="505"/>
      <c r="H337" s="505"/>
      <c r="I337" s="505"/>
      <c r="J337" s="505"/>
      <c r="K337" s="211"/>
      <c r="L337" s="209"/>
      <c r="M337" s="210"/>
      <c r="N337" s="219"/>
      <c r="O337" s="208"/>
      <c r="P337" s="231"/>
      <c r="Q337" s="239"/>
      <c r="R337" s="239"/>
      <c r="S337" s="208"/>
      <c r="U337" s="239"/>
      <c r="V337" s="239"/>
    </row>
    <row r="338" spans="6:22" s="33" customFormat="1" ht="12.75" x14ac:dyDescent="0.2">
      <c r="F338" s="174"/>
      <c r="G338" s="505"/>
      <c r="H338" s="505"/>
      <c r="I338" s="505"/>
      <c r="J338" s="505"/>
      <c r="K338" s="211"/>
      <c r="L338" s="209"/>
      <c r="M338" s="210"/>
      <c r="N338" s="219"/>
      <c r="O338" s="208"/>
      <c r="P338" s="231"/>
      <c r="Q338" s="239"/>
      <c r="R338" s="239"/>
      <c r="S338" s="208"/>
      <c r="U338" s="239"/>
      <c r="V338" s="239"/>
    </row>
    <row r="339" spans="6:22" s="33" customFormat="1" ht="12.75" x14ac:dyDescent="0.2">
      <c r="F339" s="174"/>
      <c r="G339" s="505"/>
      <c r="H339" s="505"/>
      <c r="I339" s="505"/>
      <c r="J339" s="505"/>
      <c r="K339" s="211"/>
      <c r="L339" s="209"/>
      <c r="M339" s="210"/>
      <c r="N339" s="219"/>
      <c r="O339" s="208"/>
      <c r="P339" s="231"/>
      <c r="Q339" s="239"/>
      <c r="R339" s="239"/>
      <c r="S339" s="208"/>
      <c r="U339" s="239"/>
      <c r="V339" s="239"/>
    </row>
    <row r="340" spans="6:22" s="33" customFormat="1" ht="12.75" x14ac:dyDescent="0.2">
      <c r="F340" s="174"/>
      <c r="G340" s="505"/>
      <c r="H340" s="505"/>
      <c r="I340" s="505"/>
      <c r="J340" s="505"/>
      <c r="K340" s="211"/>
      <c r="L340" s="209"/>
      <c r="M340" s="210"/>
      <c r="N340" s="219"/>
      <c r="O340" s="208"/>
      <c r="P340" s="231"/>
      <c r="Q340" s="239"/>
      <c r="R340" s="239"/>
      <c r="S340" s="208"/>
      <c r="U340" s="239"/>
      <c r="V340" s="239"/>
    </row>
    <row r="341" spans="6:22" s="33" customFormat="1" ht="12.75" x14ac:dyDescent="0.2">
      <c r="F341" s="174"/>
      <c r="G341" s="505"/>
      <c r="H341" s="505"/>
      <c r="I341" s="505"/>
      <c r="J341" s="505"/>
      <c r="K341" s="211"/>
      <c r="L341" s="209"/>
      <c r="M341" s="210"/>
      <c r="N341" s="219"/>
      <c r="O341" s="208"/>
      <c r="P341" s="231"/>
      <c r="Q341" s="239"/>
      <c r="R341" s="239"/>
      <c r="S341" s="208"/>
      <c r="U341" s="239"/>
      <c r="V341" s="239"/>
    </row>
    <row r="342" spans="6:22" s="33" customFormat="1" ht="12.75" x14ac:dyDescent="0.2">
      <c r="F342" s="174"/>
      <c r="G342" s="505"/>
      <c r="H342" s="505"/>
      <c r="I342" s="505"/>
      <c r="J342" s="505"/>
      <c r="K342" s="211"/>
      <c r="L342" s="209"/>
      <c r="M342" s="210"/>
      <c r="N342" s="219"/>
      <c r="O342" s="208"/>
      <c r="P342" s="231"/>
      <c r="Q342" s="239"/>
      <c r="R342" s="239"/>
      <c r="S342" s="208"/>
      <c r="U342" s="239"/>
      <c r="V342" s="239"/>
    </row>
    <row r="343" spans="6:22" s="33" customFormat="1" ht="12.75" x14ac:dyDescent="0.2">
      <c r="F343" s="174"/>
      <c r="G343" s="505"/>
      <c r="H343" s="505"/>
      <c r="I343" s="505"/>
      <c r="J343" s="505"/>
      <c r="K343" s="211"/>
      <c r="L343" s="209"/>
      <c r="M343" s="210"/>
      <c r="N343" s="219"/>
      <c r="O343" s="208"/>
      <c r="P343" s="231"/>
      <c r="Q343" s="239"/>
      <c r="R343" s="239"/>
      <c r="S343" s="208"/>
      <c r="U343" s="239"/>
      <c r="V343" s="239"/>
    </row>
    <row r="344" spans="6:22" s="33" customFormat="1" ht="12.75" x14ac:dyDescent="0.2">
      <c r="F344" s="174"/>
      <c r="G344" s="505"/>
      <c r="H344" s="505"/>
      <c r="I344" s="505"/>
      <c r="J344" s="505"/>
      <c r="K344" s="211"/>
      <c r="L344" s="209"/>
      <c r="M344" s="210"/>
      <c r="N344" s="219"/>
      <c r="O344" s="208"/>
      <c r="P344" s="231"/>
      <c r="Q344" s="239"/>
      <c r="R344" s="239"/>
      <c r="S344" s="208"/>
      <c r="U344" s="239"/>
      <c r="V344" s="239"/>
    </row>
    <row r="345" spans="6:22" s="33" customFormat="1" ht="12.75" x14ac:dyDescent="0.2">
      <c r="F345" s="174"/>
      <c r="G345" s="505"/>
      <c r="H345" s="505"/>
      <c r="I345" s="505"/>
      <c r="J345" s="505"/>
      <c r="K345" s="211"/>
      <c r="L345" s="209"/>
      <c r="M345" s="210"/>
      <c r="N345" s="219"/>
      <c r="O345" s="208"/>
      <c r="P345" s="231"/>
      <c r="Q345" s="239"/>
      <c r="R345" s="239"/>
      <c r="S345" s="208"/>
      <c r="U345" s="239"/>
      <c r="V345" s="239"/>
    </row>
    <row r="346" spans="6:22" s="33" customFormat="1" ht="12.75" x14ac:dyDescent="0.2">
      <c r="F346" s="174"/>
      <c r="G346" s="505"/>
      <c r="H346" s="505"/>
      <c r="I346" s="505"/>
      <c r="J346" s="505"/>
      <c r="K346" s="211"/>
      <c r="L346" s="209"/>
      <c r="M346" s="210"/>
      <c r="N346" s="219"/>
      <c r="O346" s="208"/>
      <c r="P346" s="231"/>
      <c r="Q346" s="239"/>
      <c r="R346" s="239"/>
      <c r="S346" s="208"/>
      <c r="U346" s="239"/>
      <c r="V346" s="239"/>
    </row>
    <row r="347" spans="6:22" s="33" customFormat="1" ht="12.75" x14ac:dyDescent="0.2">
      <c r="F347" s="174"/>
      <c r="G347" s="505"/>
      <c r="H347" s="505"/>
      <c r="I347" s="505"/>
      <c r="J347" s="505"/>
      <c r="K347" s="211"/>
      <c r="L347" s="209"/>
      <c r="M347" s="210"/>
      <c r="N347" s="219"/>
      <c r="O347" s="208"/>
      <c r="P347" s="231"/>
      <c r="Q347" s="239"/>
      <c r="R347" s="239"/>
      <c r="S347" s="208"/>
      <c r="U347" s="239"/>
      <c r="V347" s="239"/>
    </row>
    <row r="348" spans="6:22" s="33" customFormat="1" ht="12.75" x14ac:dyDescent="0.2">
      <c r="F348" s="174"/>
      <c r="G348" s="505"/>
      <c r="H348" s="505"/>
      <c r="I348" s="505"/>
      <c r="J348" s="505"/>
      <c r="K348" s="211"/>
      <c r="L348" s="209"/>
      <c r="M348" s="210"/>
      <c r="N348" s="219"/>
      <c r="O348" s="208"/>
      <c r="P348" s="231"/>
      <c r="Q348" s="239"/>
      <c r="R348" s="239"/>
      <c r="S348" s="208"/>
      <c r="U348" s="239"/>
      <c r="V348" s="239"/>
    </row>
    <row r="349" spans="6:22" s="33" customFormat="1" ht="12.75" x14ac:dyDescent="0.2">
      <c r="F349" s="174"/>
      <c r="G349" s="505"/>
      <c r="H349" s="505"/>
      <c r="I349" s="505"/>
      <c r="J349" s="505"/>
      <c r="K349" s="211"/>
      <c r="L349" s="209"/>
      <c r="M349" s="210"/>
      <c r="N349" s="219"/>
      <c r="O349" s="208"/>
      <c r="P349" s="231"/>
      <c r="Q349" s="239"/>
      <c r="R349" s="239"/>
      <c r="S349" s="208"/>
      <c r="U349" s="239"/>
      <c r="V349" s="239"/>
    </row>
    <row r="350" spans="6:22" s="33" customFormat="1" ht="12.75" x14ac:dyDescent="0.2">
      <c r="F350" s="174"/>
      <c r="G350" s="505"/>
      <c r="H350" s="505"/>
      <c r="I350" s="505"/>
      <c r="J350" s="505"/>
      <c r="K350" s="211"/>
      <c r="L350" s="209"/>
      <c r="M350" s="210"/>
      <c r="N350" s="219"/>
      <c r="O350" s="208"/>
      <c r="P350" s="231"/>
      <c r="Q350" s="239"/>
      <c r="R350" s="239"/>
      <c r="S350" s="208"/>
      <c r="U350" s="239"/>
      <c r="V350" s="239"/>
    </row>
    <row r="351" spans="6:22" s="33" customFormat="1" ht="12.75" x14ac:dyDescent="0.2">
      <c r="F351" s="174"/>
      <c r="G351" s="505"/>
      <c r="H351" s="505"/>
      <c r="I351" s="505"/>
      <c r="J351" s="505"/>
      <c r="K351" s="211"/>
      <c r="L351" s="209"/>
      <c r="M351" s="210"/>
      <c r="N351" s="219"/>
      <c r="O351" s="208"/>
      <c r="P351" s="231"/>
      <c r="Q351" s="239"/>
      <c r="R351" s="239"/>
      <c r="S351" s="208"/>
      <c r="U351" s="239"/>
      <c r="V351" s="239"/>
    </row>
    <row r="352" spans="6:22" s="33" customFormat="1" ht="12.75" x14ac:dyDescent="0.2">
      <c r="F352" s="174"/>
      <c r="G352" s="505"/>
      <c r="H352" s="505"/>
      <c r="I352" s="505"/>
      <c r="J352" s="505"/>
      <c r="K352" s="211"/>
      <c r="L352" s="209"/>
      <c r="M352" s="210"/>
      <c r="N352" s="219"/>
      <c r="O352" s="208"/>
      <c r="P352" s="231"/>
      <c r="Q352" s="239"/>
      <c r="R352" s="239"/>
      <c r="S352" s="208"/>
      <c r="U352" s="239"/>
      <c r="V352" s="239"/>
    </row>
    <row r="353" spans="6:22" s="33" customFormat="1" ht="12.75" x14ac:dyDescent="0.2">
      <c r="F353" s="174"/>
      <c r="G353" s="505"/>
      <c r="H353" s="505"/>
      <c r="I353" s="505"/>
      <c r="J353" s="505"/>
      <c r="K353" s="211"/>
      <c r="L353" s="209"/>
      <c r="M353" s="210"/>
      <c r="N353" s="219"/>
      <c r="O353" s="208"/>
      <c r="P353" s="231"/>
      <c r="Q353" s="239"/>
      <c r="R353" s="239"/>
      <c r="S353" s="208"/>
      <c r="U353" s="239"/>
      <c r="V353" s="239"/>
    </row>
    <row r="354" spans="6:22" s="33" customFormat="1" ht="12.75" x14ac:dyDescent="0.2">
      <c r="F354" s="174"/>
      <c r="G354" s="505"/>
      <c r="H354" s="505"/>
      <c r="I354" s="505"/>
      <c r="J354" s="505"/>
      <c r="K354" s="211"/>
      <c r="L354" s="209"/>
      <c r="M354" s="210"/>
      <c r="N354" s="219"/>
      <c r="O354" s="208"/>
      <c r="P354" s="231"/>
      <c r="Q354" s="239"/>
      <c r="R354" s="239"/>
      <c r="S354" s="208"/>
      <c r="U354" s="239"/>
      <c r="V354" s="239"/>
    </row>
    <row r="355" spans="6:22" s="33" customFormat="1" ht="12.75" x14ac:dyDescent="0.2">
      <c r="F355" s="174"/>
      <c r="G355" s="505"/>
      <c r="H355" s="505"/>
      <c r="I355" s="505"/>
      <c r="J355" s="505"/>
      <c r="K355" s="211"/>
      <c r="L355" s="209"/>
      <c r="M355" s="210"/>
      <c r="N355" s="219"/>
      <c r="O355" s="208"/>
      <c r="P355" s="231"/>
      <c r="Q355" s="239"/>
      <c r="R355" s="239"/>
      <c r="S355" s="208"/>
      <c r="U355" s="239"/>
      <c r="V355" s="239"/>
    </row>
    <row r="356" spans="6:22" s="33" customFormat="1" ht="12.75" x14ac:dyDescent="0.2">
      <c r="F356" s="174"/>
      <c r="G356" s="505"/>
      <c r="H356" s="505"/>
      <c r="I356" s="505"/>
      <c r="J356" s="505"/>
      <c r="K356" s="211"/>
      <c r="L356" s="209"/>
      <c r="M356" s="210"/>
      <c r="N356" s="219"/>
      <c r="O356" s="208"/>
      <c r="P356" s="231"/>
      <c r="Q356" s="239"/>
      <c r="R356" s="239"/>
      <c r="S356" s="208"/>
      <c r="U356" s="239"/>
      <c r="V356" s="239"/>
    </row>
    <row r="357" spans="6:22" s="33" customFormat="1" ht="12.75" x14ac:dyDescent="0.2">
      <c r="F357" s="174"/>
      <c r="G357" s="505"/>
      <c r="H357" s="505"/>
      <c r="I357" s="505"/>
      <c r="J357" s="505"/>
      <c r="K357" s="211"/>
      <c r="L357" s="209"/>
      <c r="M357" s="210"/>
      <c r="N357" s="219"/>
      <c r="O357" s="208"/>
      <c r="P357" s="231"/>
      <c r="Q357" s="239"/>
      <c r="R357" s="239"/>
      <c r="S357" s="208"/>
      <c r="U357" s="239"/>
      <c r="V357" s="239"/>
    </row>
    <row r="358" spans="6:22" s="33" customFormat="1" ht="12.75" x14ac:dyDescent="0.2">
      <c r="F358" s="174"/>
      <c r="G358" s="505"/>
      <c r="H358" s="505"/>
      <c r="I358" s="505"/>
      <c r="J358" s="505"/>
      <c r="K358" s="211"/>
      <c r="L358" s="209"/>
      <c r="M358" s="210"/>
      <c r="N358" s="219"/>
      <c r="O358" s="208"/>
      <c r="P358" s="231"/>
      <c r="Q358" s="239"/>
      <c r="R358" s="239"/>
      <c r="S358" s="208"/>
      <c r="U358" s="239"/>
      <c r="V358" s="239"/>
    </row>
    <row r="359" spans="6:22" s="33" customFormat="1" ht="12.75" x14ac:dyDescent="0.2">
      <c r="F359" s="174"/>
      <c r="G359" s="505"/>
      <c r="H359" s="505"/>
      <c r="I359" s="505"/>
      <c r="J359" s="505"/>
      <c r="K359" s="211"/>
      <c r="L359" s="209"/>
      <c r="M359" s="210"/>
      <c r="N359" s="219"/>
      <c r="O359" s="208"/>
      <c r="P359" s="231"/>
      <c r="Q359" s="239"/>
      <c r="R359" s="239"/>
      <c r="S359" s="208"/>
      <c r="U359" s="239"/>
      <c r="V359" s="239"/>
    </row>
    <row r="360" spans="6:22" s="33" customFormat="1" ht="12.75" x14ac:dyDescent="0.2">
      <c r="F360" s="174"/>
      <c r="G360" s="505"/>
      <c r="H360" s="505"/>
      <c r="I360" s="505"/>
      <c r="J360" s="505"/>
      <c r="K360" s="211"/>
      <c r="L360" s="209"/>
      <c r="M360" s="210"/>
      <c r="N360" s="219"/>
      <c r="O360" s="208"/>
      <c r="P360" s="231"/>
      <c r="Q360" s="239"/>
      <c r="R360" s="239"/>
      <c r="S360" s="208"/>
      <c r="U360" s="239"/>
      <c r="V360" s="239"/>
    </row>
    <row r="361" spans="6:22" s="33" customFormat="1" ht="12.75" x14ac:dyDescent="0.2">
      <c r="F361" s="174"/>
      <c r="G361" s="505"/>
      <c r="H361" s="505"/>
      <c r="I361" s="505"/>
      <c r="J361" s="505"/>
      <c r="K361" s="211"/>
      <c r="L361" s="209"/>
      <c r="M361" s="210"/>
      <c r="N361" s="219"/>
      <c r="O361" s="208"/>
      <c r="P361" s="231"/>
      <c r="Q361" s="239"/>
      <c r="R361" s="239"/>
      <c r="S361" s="208"/>
      <c r="U361" s="239"/>
      <c r="V361" s="239"/>
    </row>
    <row r="362" spans="6:22" s="33" customFormat="1" ht="12.75" x14ac:dyDescent="0.2">
      <c r="F362" s="174"/>
      <c r="G362" s="505"/>
      <c r="H362" s="505"/>
      <c r="I362" s="505"/>
      <c r="J362" s="505"/>
      <c r="K362" s="211"/>
      <c r="L362" s="209"/>
      <c r="M362" s="210"/>
      <c r="N362" s="219"/>
      <c r="O362" s="208"/>
      <c r="P362" s="231"/>
      <c r="Q362" s="239"/>
      <c r="R362" s="239"/>
      <c r="S362" s="208"/>
      <c r="U362" s="239"/>
      <c r="V362" s="239"/>
    </row>
    <row r="363" spans="6:22" s="33" customFormat="1" ht="12.75" x14ac:dyDescent="0.2">
      <c r="F363" s="174"/>
      <c r="G363" s="505"/>
      <c r="H363" s="505"/>
      <c r="I363" s="505"/>
      <c r="J363" s="505"/>
      <c r="K363" s="211"/>
      <c r="L363" s="209"/>
      <c r="M363" s="210"/>
      <c r="N363" s="219"/>
      <c r="O363" s="208"/>
      <c r="P363" s="231"/>
      <c r="Q363" s="239"/>
      <c r="R363" s="239"/>
      <c r="S363" s="208"/>
      <c r="U363" s="239"/>
      <c r="V363" s="239"/>
    </row>
    <row r="364" spans="6:22" s="33" customFormat="1" ht="12.75" x14ac:dyDescent="0.2">
      <c r="F364" s="174"/>
      <c r="G364" s="505"/>
      <c r="H364" s="505"/>
      <c r="I364" s="505"/>
      <c r="J364" s="505"/>
      <c r="K364" s="211"/>
      <c r="L364" s="209"/>
      <c r="M364" s="210"/>
      <c r="N364" s="219"/>
      <c r="O364" s="208"/>
      <c r="P364" s="231"/>
      <c r="Q364" s="239"/>
      <c r="R364" s="239"/>
      <c r="S364" s="208"/>
      <c r="U364" s="239"/>
      <c r="V364" s="239"/>
    </row>
    <row r="365" spans="6:22" s="33" customFormat="1" ht="12.75" x14ac:dyDescent="0.2">
      <c r="F365" s="174"/>
      <c r="G365" s="505"/>
      <c r="H365" s="505"/>
      <c r="I365" s="505"/>
      <c r="J365" s="505"/>
      <c r="K365" s="211"/>
      <c r="L365" s="209"/>
      <c r="M365" s="210"/>
      <c r="N365" s="219"/>
      <c r="O365" s="208"/>
      <c r="P365" s="231"/>
      <c r="Q365" s="239"/>
      <c r="R365" s="239"/>
      <c r="S365" s="208"/>
      <c r="U365" s="239"/>
      <c r="V365" s="239"/>
    </row>
    <row r="366" spans="6:22" s="33" customFormat="1" ht="12.75" x14ac:dyDescent="0.2">
      <c r="F366" s="174"/>
      <c r="G366" s="505"/>
      <c r="H366" s="505"/>
      <c r="I366" s="505"/>
      <c r="J366" s="505"/>
      <c r="K366" s="211"/>
      <c r="L366" s="209"/>
      <c r="M366" s="210"/>
      <c r="N366" s="219"/>
      <c r="O366" s="208"/>
      <c r="P366" s="231"/>
      <c r="Q366" s="239"/>
      <c r="R366" s="239"/>
      <c r="S366" s="208"/>
      <c r="U366" s="239"/>
      <c r="V366" s="239"/>
    </row>
    <row r="367" spans="6:22" s="33" customFormat="1" ht="12.75" x14ac:dyDescent="0.2">
      <c r="F367" s="174"/>
      <c r="G367" s="505"/>
      <c r="H367" s="505"/>
      <c r="I367" s="505"/>
      <c r="J367" s="505"/>
      <c r="K367" s="211"/>
      <c r="L367" s="209"/>
      <c r="M367" s="210"/>
      <c r="N367" s="219"/>
      <c r="O367" s="208"/>
      <c r="P367" s="231"/>
      <c r="Q367" s="239"/>
      <c r="R367" s="239"/>
      <c r="S367" s="208"/>
      <c r="U367" s="239"/>
      <c r="V367" s="239"/>
    </row>
    <row r="368" spans="6:22" s="33" customFormat="1" ht="12.75" x14ac:dyDescent="0.2">
      <c r="F368" s="174"/>
      <c r="G368" s="505"/>
      <c r="H368" s="505"/>
      <c r="I368" s="505"/>
      <c r="J368" s="505"/>
      <c r="K368" s="211"/>
      <c r="L368" s="209"/>
      <c r="M368" s="210"/>
      <c r="N368" s="219"/>
      <c r="O368" s="208"/>
      <c r="P368" s="231"/>
      <c r="Q368" s="239"/>
      <c r="R368" s="239"/>
      <c r="S368" s="208"/>
      <c r="U368" s="239"/>
      <c r="V368" s="239"/>
    </row>
    <row r="369" spans="6:22" s="33" customFormat="1" ht="12.75" x14ac:dyDescent="0.2">
      <c r="F369" s="174"/>
      <c r="G369" s="505"/>
      <c r="H369" s="505"/>
      <c r="I369" s="505"/>
      <c r="J369" s="505"/>
      <c r="K369" s="211"/>
      <c r="L369" s="209"/>
      <c r="M369" s="210"/>
      <c r="N369" s="219"/>
      <c r="O369" s="208"/>
      <c r="P369" s="231"/>
      <c r="Q369" s="239"/>
      <c r="R369" s="239"/>
      <c r="S369" s="208"/>
      <c r="U369" s="239"/>
      <c r="V369" s="239"/>
    </row>
    <row r="370" spans="6:22" s="33" customFormat="1" ht="12.75" x14ac:dyDescent="0.2">
      <c r="F370" s="174"/>
      <c r="G370" s="505"/>
      <c r="H370" s="505"/>
      <c r="I370" s="505"/>
      <c r="J370" s="505"/>
      <c r="K370" s="211"/>
      <c r="L370" s="209"/>
      <c r="M370" s="210"/>
      <c r="N370" s="219"/>
      <c r="O370" s="208"/>
      <c r="P370" s="231"/>
      <c r="Q370" s="239"/>
      <c r="R370" s="239"/>
      <c r="S370" s="208"/>
      <c r="U370" s="239"/>
      <c r="V370" s="239"/>
    </row>
    <row r="371" spans="6:22" s="33" customFormat="1" ht="12.75" x14ac:dyDescent="0.2">
      <c r="F371" s="174"/>
      <c r="G371" s="505"/>
      <c r="H371" s="505"/>
      <c r="I371" s="505"/>
      <c r="J371" s="505"/>
      <c r="K371" s="211"/>
      <c r="L371" s="209"/>
      <c r="M371" s="210"/>
      <c r="N371" s="219"/>
      <c r="O371" s="208"/>
      <c r="P371" s="231"/>
      <c r="Q371" s="239"/>
      <c r="R371" s="239"/>
      <c r="S371" s="208"/>
      <c r="U371" s="239"/>
      <c r="V371" s="239"/>
    </row>
    <row r="372" spans="6:22" s="33" customFormat="1" ht="12.75" x14ac:dyDescent="0.2">
      <c r="F372" s="174"/>
      <c r="G372" s="505"/>
      <c r="H372" s="505"/>
      <c r="I372" s="505"/>
      <c r="J372" s="505"/>
      <c r="K372" s="211"/>
      <c r="L372" s="209"/>
      <c r="M372" s="210"/>
      <c r="N372" s="219"/>
      <c r="O372" s="208"/>
      <c r="P372" s="231"/>
      <c r="Q372" s="239"/>
      <c r="R372" s="239"/>
      <c r="S372" s="208"/>
      <c r="U372" s="239"/>
      <c r="V372" s="239"/>
    </row>
    <row r="373" spans="6:22" s="33" customFormat="1" ht="12.75" x14ac:dyDescent="0.2">
      <c r="F373" s="174"/>
      <c r="G373" s="505"/>
      <c r="H373" s="505"/>
      <c r="I373" s="505"/>
      <c r="J373" s="505"/>
      <c r="K373" s="211"/>
      <c r="L373" s="209"/>
      <c r="M373" s="210"/>
      <c r="N373" s="219"/>
      <c r="O373" s="208"/>
      <c r="P373" s="231"/>
      <c r="Q373" s="239"/>
      <c r="R373" s="239"/>
      <c r="S373" s="208"/>
      <c r="U373" s="239"/>
      <c r="V373" s="239"/>
    </row>
    <row r="374" spans="6:22" s="33" customFormat="1" ht="12.75" x14ac:dyDescent="0.2">
      <c r="F374" s="174"/>
      <c r="G374" s="505"/>
      <c r="H374" s="505"/>
      <c r="I374" s="505"/>
      <c r="J374" s="505"/>
      <c r="K374" s="211"/>
      <c r="L374" s="209"/>
      <c r="M374" s="210"/>
      <c r="N374" s="219"/>
      <c r="O374" s="208"/>
      <c r="P374" s="231"/>
      <c r="Q374" s="239"/>
      <c r="R374" s="239"/>
      <c r="S374" s="208"/>
      <c r="U374" s="239"/>
      <c r="V374" s="239"/>
    </row>
    <row r="375" spans="6:22" s="33" customFormat="1" ht="12.75" x14ac:dyDescent="0.2">
      <c r="F375" s="174"/>
      <c r="G375" s="505"/>
      <c r="H375" s="505"/>
      <c r="I375" s="505"/>
      <c r="J375" s="505"/>
      <c r="K375" s="211"/>
      <c r="L375" s="209"/>
      <c r="M375" s="210"/>
      <c r="N375" s="219"/>
      <c r="O375" s="208"/>
      <c r="P375" s="231"/>
      <c r="Q375" s="239"/>
      <c r="R375" s="239"/>
      <c r="S375" s="208"/>
      <c r="U375" s="239"/>
      <c r="V375" s="239"/>
    </row>
    <row r="376" spans="6:22" s="33" customFormat="1" ht="12.75" x14ac:dyDescent="0.2">
      <c r="F376" s="174"/>
      <c r="G376" s="505"/>
      <c r="H376" s="505"/>
      <c r="I376" s="505"/>
      <c r="J376" s="505"/>
      <c r="K376" s="211"/>
      <c r="L376" s="209"/>
      <c r="M376" s="210"/>
      <c r="N376" s="219"/>
      <c r="O376" s="208"/>
      <c r="P376" s="231"/>
      <c r="Q376" s="239"/>
      <c r="R376" s="239"/>
      <c r="S376" s="208"/>
      <c r="U376" s="239"/>
      <c r="V376" s="239"/>
    </row>
    <row r="377" spans="6:22" s="33" customFormat="1" ht="12.75" x14ac:dyDescent="0.2">
      <c r="F377" s="174"/>
      <c r="G377" s="505"/>
      <c r="H377" s="505"/>
      <c r="I377" s="505"/>
      <c r="J377" s="505"/>
      <c r="K377" s="211"/>
      <c r="L377" s="209"/>
      <c r="M377" s="210"/>
      <c r="N377" s="219"/>
      <c r="O377" s="208"/>
      <c r="P377" s="231"/>
      <c r="Q377" s="239"/>
      <c r="R377" s="239"/>
      <c r="S377" s="208"/>
      <c r="U377" s="239"/>
      <c r="V377" s="239"/>
    </row>
    <row r="378" spans="6:22" s="33" customFormat="1" ht="12.75" x14ac:dyDescent="0.2">
      <c r="F378" s="174"/>
      <c r="G378" s="505"/>
      <c r="H378" s="505"/>
      <c r="I378" s="505"/>
      <c r="J378" s="505"/>
      <c r="K378" s="211"/>
      <c r="L378" s="209"/>
      <c r="M378" s="210"/>
      <c r="N378" s="219"/>
      <c r="O378" s="208"/>
      <c r="P378" s="231"/>
      <c r="Q378" s="239"/>
      <c r="R378" s="239"/>
      <c r="S378" s="208"/>
      <c r="U378" s="239"/>
      <c r="V378" s="239"/>
    </row>
    <row r="379" spans="6:22" s="33" customFormat="1" ht="12.75" x14ac:dyDescent="0.2">
      <c r="F379" s="174"/>
      <c r="G379" s="505"/>
      <c r="H379" s="505"/>
      <c r="I379" s="505"/>
      <c r="J379" s="505"/>
      <c r="K379" s="211"/>
      <c r="L379" s="209"/>
      <c r="M379" s="210"/>
      <c r="N379" s="219"/>
      <c r="O379" s="208"/>
      <c r="P379" s="231"/>
      <c r="Q379" s="239"/>
      <c r="R379" s="239"/>
      <c r="S379" s="208"/>
      <c r="U379" s="239"/>
      <c r="V379" s="239"/>
    </row>
    <row r="380" spans="6:22" s="33" customFormat="1" ht="12.75" x14ac:dyDescent="0.2">
      <c r="F380" s="174"/>
      <c r="G380" s="505"/>
      <c r="H380" s="505"/>
      <c r="I380" s="505"/>
      <c r="J380" s="505"/>
      <c r="K380" s="211"/>
      <c r="L380" s="209"/>
      <c r="M380" s="210"/>
      <c r="N380" s="219"/>
      <c r="O380" s="208"/>
      <c r="P380" s="231"/>
      <c r="Q380" s="239"/>
      <c r="R380" s="239"/>
      <c r="S380" s="208"/>
      <c r="U380" s="239"/>
      <c r="V380" s="239"/>
    </row>
    <row r="381" spans="6:22" s="33" customFormat="1" ht="12.75" x14ac:dyDescent="0.2">
      <c r="F381" s="174"/>
      <c r="G381" s="505"/>
      <c r="H381" s="505"/>
      <c r="I381" s="505"/>
      <c r="J381" s="505"/>
      <c r="K381" s="211"/>
      <c r="L381" s="209"/>
      <c r="M381" s="210"/>
      <c r="N381" s="219"/>
      <c r="O381" s="208"/>
      <c r="P381" s="231"/>
      <c r="Q381" s="239"/>
      <c r="R381" s="239"/>
      <c r="S381" s="208"/>
      <c r="U381" s="239"/>
      <c r="V381" s="239"/>
    </row>
    <row r="382" spans="6:22" s="33" customFormat="1" ht="12.75" x14ac:dyDescent="0.2">
      <c r="F382" s="174"/>
      <c r="G382" s="505"/>
      <c r="H382" s="505"/>
      <c r="I382" s="505"/>
      <c r="J382" s="505"/>
      <c r="K382" s="211"/>
      <c r="L382" s="209"/>
      <c r="M382" s="210"/>
      <c r="N382" s="219"/>
      <c r="O382" s="208"/>
      <c r="P382" s="231"/>
      <c r="Q382" s="239"/>
      <c r="R382" s="239"/>
      <c r="S382" s="208"/>
      <c r="U382" s="239"/>
      <c r="V382" s="239"/>
    </row>
    <row r="383" spans="6:22" s="33" customFormat="1" ht="12.75" x14ac:dyDescent="0.2">
      <c r="F383" s="174"/>
      <c r="G383" s="505"/>
      <c r="H383" s="505"/>
      <c r="I383" s="505"/>
      <c r="J383" s="505"/>
      <c r="K383" s="211"/>
      <c r="L383" s="209"/>
      <c r="M383" s="210"/>
      <c r="N383" s="219"/>
      <c r="O383" s="208"/>
      <c r="P383" s="231"/>
      <c r="Q383" s="239"/>
      <c r="R383" s="239"/>
      <c r="S383" s="208"/>
      <c r="U383" s="239"/>
      <c r="V383" s="239"/>
    </row>
    <row r="384" spans="6:22" s="33" customFormat="1" ht="12.75" x14ac:dyDescent="0.2">
      <c r="F384" s="174"/>
      <c r="G384" s="505"/>
      <c r="H384" s="505"/>
      <c r="I384" s="505"/>
      <c r="J384" s="505"/>
      <c r="K384" s="211"/>
      <c r="L384" s="209"/>
      <c r="M384" s="210"/>
      <c r="N384" s="219"/>
      <c r="O384" s="208"/>
      <c r="P384" s="231"/>
      <c r="Q384" s="239"/>
      <c r="R384" s="239"/>
      <c r="S384" s="208"/>
      <c r="U384" s="239"/>
      <c r="V384" s="239"/>
    </row>
    <row r="385" spans="6:22" s="33" customFormat="1" ht="12.75" x14ac:dyDescent="0.2">
      <c r="F385" s="174"/>
      <c r="G385" s="505"/>
      <c r="H385" s="505"/>
      <c r="I385" s="505"/>
      <c r="J385" s="505"/>
      <c r="K385" s="211"/>
      <c r="L385" s="209"/>
      <c r="M385" s="210"/>
      <c r="N385" s="219"/>
      <c r="O385" s="208"/>
      <c r="P385" s="231"/>
      <c r="Q385" s="239"/>
      <c r="R385" s="239"/>
      <c r="S385" s="208"/>
      <c r="U385" s="239"/>
      <c r="V385" s="239"/>
    </row>
    <row r="386" spans="6:22" s="33" customFormat="1" ht="12.75" x14ac:dyDescent="0.2">
      <c r="F386" s="174"/>
      <c r="G386" s="505"/>
      <c r="H386" s="505"/>
      <c r="I386" s="505"/>
      <c r="J386" s="505"/>
      <c r="K386" s="211"/>
      <c r="L386" s="209"/>
      <c r="M386" s="210"/>
      <c r="N386" s="219"/>
      <c r="O386" s="208"/>
      <c r="P386" s="231"/>
      <c r="Q386" s="239"/>
      <c r="R386" s="239"/>
      <c r="S386" s="208"/>
      <c r="U386" s="239"/>
      <c r="V386" s="239"/>
    </row>
    <row r="387" spans="6:22" s="33" customFormat="1" ht="12.75" x14ac:dyDescent="0.2">
      <c r="F387" s="174"/>
      <c r="G387" s="505"/>
      <c r="H387" s="505"/>
      <c r="I387" s="505"/>
      <c r="J387" s="505"/>
      <c r="K387" s="211"/>
      <c r="L387" s="209"/>
      <c r="M387" s="210"/>
      <c r="N387" s="219"/>
      <c r="O387" s="208"/>
      <c r="P387" s="231"/>
      <c r="Q387" s="239"/>
      <c r="R387" s="239"/>
      <c r="S387" s="208"/>
      <c r="U387" s="239"/>
      <c r="V387" s="239"/>
    </row>
    <row r="388" spans="6:22" s="33" customFormat="1" ht="12.75" x14ac:dyDescent="0.2">
      <c r="F388" s="174"/>
      <c r="G388" s="505"/>
      <c r="H388" s="505"/>
      <c r="I388" s="505"/>
      <c r="J388" s="505"/>
      <c r="K388" s="211"/>
      <c r="L388" s="209"/>
      <c r="M388" s="210"/>
      <c r="N388" s="219"/>
      <c r="O388" s="208"/>
      <c r="P388" s="231"/>
      <c r="Q388" s="239"/>
      <c r="R388" s="239"/>
      <c r="S388" s="208"/>
      <c r="U388" s="239"/>
      <c r="V388" s="239"/>
    </row>
    <row r="389" spans="6:22" s="33" customFormat="1" ht="12.75" x14ac:dyDescent="0.2">
      <c r="F389" s="174"/>
      <c r="G389" s="505"/>
      <c r="H389" s="505"/>
      <c r="I389" s="505"/>
      <c r="J389" s="505"/>
      <c r="K389" s="211"/>
      <c r="L389" s="209"/>
      <c r="M389" s="210"/>
      <c r="N389" s="219"/>
      <c r="O389" s="208"/>
      <c r="P389" s="231"/>
      <c r="Q389" s="239"/>
      <c r="R389" s="239"/>
      <c r="S389" s="208"/>
      <c r="U389" s="239"/>
      <c r="V389" s="239"/>
    </row>
    <row r="390" spans="6:22" s="33" customFormat="1" ht="12.75" x14ac:dyDescent="0.2">
      <c r="F390" s="174"/>
      <c r="G390" s="505"/>
      <c r="H390" s="505"/>
      <c r="I390" s="505"/>
      <c r="J390" s="505"/>
      <c r="K390" s="211"/>
      <c r="L390" s="209"/>
      <c r="M390" s="210"/>
      <c r="N390" s="219"/>
      <c r="O390" s="208"/>
      <c r="P390" s="231"/>
      <c r="Q390" s="239"/>
      <c r="R390" s="239"/>
      <c r="S390" s="208"/>
      <c r="U390" s="239"/>
      <c r="V390" s="239"/>
    </row>
    <row r="391" spans="6:22" s="33" customFormat="1" ht="12.75" x14ac:dyDescent="0.2">
      <c r="F391" s="174"/>
      <c r="G391" s="505"/>
      <c r="H391" s="505"/>
      <c r="I391" s="505"/>
      <c r="J391" s="505"/>
      <c r="K391" s="211"/>
      <c r="L391" s="209"/>
      <c r="M391" s="210"/>
      <c r="N391" s="219"/>
      <c r="O391" s="208"/>
      <c r="P391" s="231"/>
      <c r="Q391" s="239"/>
      <c r="R391" s="239"/>
      <c r="S391" s="208"/>
      <c r="U391" s="239"/>
      <c r="V391" s="239"/>
    </row>
    <row r="392" spans="6:22" s="33" customFormat="1" ht="12.75" x14ac:dyDescent="0.2">
      <c r="F392" s="174"/>
      <c r="G392" s="505"/>
      <c r="H392" s="505"/>
      <c r="I392" s="505"/>
      <c r="J392" s="505"/>
      <c r="K392" s="211"/>
      <c r="L392" s="209"/>
      <c r="M392" s="210"/>
      <c r="N392" s="219"/>
      <c r="O392" s="208"/>
      <c r="P392" s="231"/>
      <c r="Q392" s="239"/>
      <c r="R392" s="239"/>
      <c r="S392" s="208"/>
      <c r="U392" s="239"/>
      <c r="V392" s="239"/>
    </row>
    <row r="393" spans="6:22" s="33" customFormat="1" ht="12.75" x14ac:dyDescent="0.2">
      <c r="F393" s="174"/>
      <c r="G393" s="505"/>
      <c r="H393" s="505"/>
      <c r="I393" s="505"/>
      <c r="J393" s="505"/>
      <c r="K393" s="211"/>
      <c r="L393" s="209"/>
      <c r="M393" s="210"/>
      <c r="N393" s="219"/>
      <c r="O393" s="208"/>
      <c r="P393" s="231"/>
      <c r="Q393" s="239"/>
      <c r="R393" s="239"/>
      <c r="S393" s="208"/>
      <c r="U393" s="239"/>
      <c r="V393" s="239"/>
    </row>
    <row r="394" spans="6:22" s="33" customFormat="1" ht="12.75" x14ac:dyDescent="0.2">
      <c r="F394" s="174"/>
      <c r="G394" s="505"/>
      <c r="H394" s="505"/>
      <c r="I394" s="505"/>
      <c r="J394" s="505"/>
      <c r="K394" s="211"/>
      <c r="L394" s="209"/>
      <c r="M394" s="210"/>
      <c r="N394" s="219"/>
      <c r="O394" s="208"/>
      <c r="P394" s="231"/>
      <c r="Q394" s="239"/>
      <c r="R394" s="239"/>
      <c r="S394" s="208"/>
      <c r="U394" s="239"/>
      <c r="V394" s="239"/>
    </row>
    <row r="395" spans="6:22" s="33" customFormat="1" ht="12.75" x14ac:dyDescent="0.2">
      <c r="F395" s="174"/>
      <c r="G395" s="505"/>
      <c r="H395" s="505"/>
      <c r="I395" s="505"/>
      <c r="J395" s="505"/>
      <c r="K395" s="211"/>
      <c r="L395" s="209"/>
      <c r="M395" s="210"/>
      <c r="N395" s="219"/>
      <c r="O395" s="208"/>
      <c r="P395" s="231"/>
      <c r="Q395" s="239"/>
      <c r="R395" s="239"/>
      <c r="S395" s="208"/>
      <c r="U395" s="239"/>
      <c r="V395" s="239"/>
    </row>
    <row r="396" spans="6:22" s="33" customFormat="1" ht="12.75" x14ac:dyDescent="0.2">
      <c r="F396" s="174"/>
      <c r="G396" s="505"/>
      <c r="H396" s="505"/>
      <c r="I396" s="505"/>
      <c r="J396" s="505"/>
      <c r="K396" s="211"/>
      <c r="L396" s="209"/>
      <c r="M396" s="210"/>
      <c r="N396" s="219"/>
      <c r="O396" s="208"/>
      <c r="P396" s="231"/>
      <c r="Q396" s="239"/>
      <c r="R396" s="239"/>
      <c r="S396" s="208"/>
      <c r="U396" s="239"/>
      <c r="V396" s="239"/>
    </row>
    <row r="397" spans="6:22" s="33" customFormat="1" ht="12.75" x14ac:dyDescent="0.2">
      <c r="F397" s="174"/>
      <c r="G397" s="505"/>
      <c r="H397" s="505"/>
      <c r="I397" s="505"/>
      <c r="J397" s="505"/>
      <c r="K397" s="211"/>
      <c r="L397" s="209"/>
      <c r="M397" s="210"/>
      <c r="N397" s="219"/>
      <c r="O397" s="208"/>
      <c r="P397" s="231"/>
      <c r="Q397" s="239"/>
      <c r="R397" s="239"/>
      <c r="S397" s="208"/>
      <c r="U397" s="239"/>
      <c r="V397" s="239"/>
    </row>
    <row r="398" spans="6:22" s="33" customFormat="1" ht="12.75" x14ac:dyDescent="0.2">
      <c r="F398" s="174"/>
      <c r="G398" s="505"/>
      <c r="H398" s="505"/>
      <c r="I398" s="505"/>
      <c r="J398" s="505"/>
      <c r="K398" s="211"/>
      <c r="L398" s="209"/>
      <c r="M398" s="210"/>
      <c r="N398" s="219"/>
      <c r="O398" s="208"/>
      <c r="P398" s="231"/>
      <c r="Q398" s="239"/>
      <c r="R398" s="239"/>
      <c r="S398" s="208"/>
      <c r="U398" s="239"/>
      <c r="V398" s="239"/>
    </row>
    <row r="399" spans="6:22" s="33" customFormat="1" ht="12.75" x14ac:dyDescent="0.2">
      <c r="F399" s="174"/>
      <c r="G399" s="505"/>
      <c r="H399" s="505"/>
      <c r="I399" s="505"/>
      <c r="J399" s="505"/>
      <c r="K399" s="211"/>
      <c r="L399" s="209"/>
      <c r="M399" s="210"/>
      <c r="N399" s="219"/>
      <c r="O399" s="208"/>
      <c r="P399" s="231"/>
      <c r="Q399" s="239"/>
      <c r="R399" s="239"/>
      <c r="S399" s="208"/>
      <c r="U399" s="239"/>
      <c r="V399" s="239"/>
    </row>
    <row r="400" spans="6:22" s="33" customFormat="1" ht="12.75" x14ac:dyDescent="0.2">
      <c r="F400" s="174"/>
      <c r="G400" s="505"/>
      <c r="H400" s="505"/>
      <c r="I400" s="505"/>
      <c r="J400" s="505"/>
      <c r="K400" s="211"/>
      <c r="L400" s="209"/>
      <c r="M400" s="210"/>
      <c r="N400" s="219"/>
      <c r="O400" s="208"/>
      <c r="P400" s="231"/>
      <c r="Q400" s="239"/>
      <c r="R400" s="239"/>
      <c r="S400" s="208"/>
      <c r="U400" s="239"/>
      <c r="V400" s="239"/>
    </row>
    <row r="401" spans="6:22" s="33" customFormat="1" ht="12.75" x14ac:dyDescent="0.2">
      <c r="F401" s="174"/>
      <c r="G401" s="505"/>
      <c r="H401" s="505"/>
      <c r="I401" s="505"/>
      <c r="J401" s="505"/>
      <c r="K401" s="211"/>
      <c r="L401" s="209"/>
      <c r="M401" s="210"/>
      <c r="N401" s="219"/>
      <c r="O401" s="208"/>
      <c r="P401" s="231"/>
      <c r="Q401" s="239"/>
      <c r="R401" s="239"/>
      <c r="S401" s="208"/>
      <c r="U401" s="239"/>
      <c r="V401" s="239"/>
    </row>
    <row r="402" spans="6:22" s="33" customFormat="1" ht="12.75" x14ac:dyDescent="0.2">
      <c r="F402" s="174"/>
      <c r="G402" s="505"/>
      <c r="H402" s="505"/>
      <c r="I402" s="505"/>
      <c r="J402" s="505"/>
      <c r="K402" s="211"/>
      <c r="L402" s="209"/>
      <c r="M402" s="210"/>
      <c r="N402" s="219"/>
      <c r="O402" s="208"/>
      <c r="P402" s="231"/>
      <c r="Q402" s="239"/>
      <c r="R402" s="239"/>
      <c r="S402" s="208"/>
      <c r="U402" s="239"/>
      <c r="V402" s="239"/>
    </row>
    <row r="403" spans="6:22" s="33" customFormat="1" ht="12.75" x14ac:dyDescent="0.2">
      <c r="F403" s="174"/>
      <c r="G403" s="505"/>
      <c r="H403" s="505"/>
      <c r="I403" s="505"/>
      <c r="J403" s="505"/>
      <c r="K403" s="211"/>
      <c r="L403" s="209"/>
      <c r="M403" s="210"/>
      <c r="N403" s="219"/>
      <c r="O403" s="208"/>
      <c r="P403" s="231"/>
      <c r="Q403" s="239"/>
      <c r="R403" s="239"/>
      <c r="S403" s="208"/>
      <c r="U403" s="239"/>
      <c r="V403" s="239"/>
    </row>
    <row r="404" spans="6:22" s="33" customFormat="1" ht="12.75" x14ac:dyDescent="0.2">
      <c r="F404" s="174"/>
      <c r="G404" s="505"/>
      <c r="H404" s="505"/>
      <c r="I404" s="505"/>
      <c r="J404" s="505"/>
      <c r="K404" s="211"/>
      <c r="L404" s="209"/>
      <c r="M404" s="210"/>
      <c r="N404" s="219"/>
      <c r="O404" s="208"/>
      <c r="P404" s="231"/>
      <c r="Q404" s="239"/>
      <c r="R404" s="239"/>
      <c r="S404" s="208"/>
      <c r="U404" s="239"/>
      <c r="V404" s="239"/>
    </row>
    <row r="405" spans="6:22" s="33" customFormat="1" ht="12.75" x14ac:dyDescent="0.2">
      <c r="F405" s="174"/>
      <c r="G405" s="505"/>
      <c r="H405" s="505"/>
      <c r="I405" s="505"/>
      <c r="J405" s="505"/>
      <c r="K405" s="211"/>
      <c r="L405" s="209"/>
      <c r="M405" s="210"/>
      <c r="N405" s="219"/>
      <c r="O405" s="208"/>
      <c r="P405" s="231"/>
      <c r="Q405" s="239"/>
      <c r="R405" s="239"/>
      <c r="S405" s="208"/>
      <c r="U405" s="239"/>
      <c r="V405" s="239"/>
    </row>
    <row r="406" spans="6:22" s="33" customFormat="1" ht="12.75" x14ac:dyDescent="0.2">
      <c r="F406" s="174"/>
      <c r="G406" s="505"/>
      <c r="H406" s="505"/>
      <c r="I406" s="505"/>
      <c r="J406" s="505"/>
      <c r="K406" s="211"/>
      <c r="L406" s="209"/>
      <c r="M406" s="210"/>
      <c r="N406" s="219"/>
      <c r="O406" s="208"/>
      <c r="P406" s="231"/>
      <c r="Q406" s="239"/>
      <c r="R406" s="239"/>
      <c r="S406" s="208"/>
      <c r="U406" s="239"/>
      <c r="V406" s="239"/>
    </row>
    <row r="407" spans="6:22" s="33" customFormat="1" ht="12.75" x14ac:dyDescent="0.2">
      <c r="F407" s="174"/>
      <c r="G407" s="505"/>
      <c r="H407" s="505"/>
      <c r="I407" s="505"/>
      <c r="J407" s="505"/>
      <c r="K407" s="211"/>
      <c r="L407" s="209"/>
      <c r="M407" s="210"/>
      <c r="N407" s="219"/>
      <c r="O407" s="208"/>
      <c r="P407" s="231"/>
      <c r="Q407" s="239"/>
      <c r="R407" s="239"/>
      <c r="S407" s="208"/>
      <c r="U407" s="239"/>
      <c r="V407" s="239"/>
    </row>
    <row r="408" spans="6:22" s="33" customFormat="1" ht="12.75" x14ac:dyDescent="0.2">
      <c r="F408" s="174"/>
      <c r="G408" s="505"/>
      <c r="H408" s="505"/>
      <c r="I408" s="505"/>
      <c r="J408" s="505"/>
      <c r="K408" s="211"/>
      <c r="L408" s="209"/>
      <c r="M408" s="210"/>
      <c r="N408" s="219"/>
      <c r="O408" s="208"/>
      <c r="P408" s="231"/>
      <c r="Q408" s="239"/>
      <c r="R408" s="239"/>
      <c r="S408" s="208"/>
      <c r="U408" s="239"/>
      <c r="V408" s="239"/>
    </row>
    <row r="409" spans="6:22" s="33" customFormat="1" ht="12.75" x14ac:dyDescent="0.2">
      <c r="F409" s="174"/>
      <c r="G409" s="505"/>
      <c r="H409" s="505"/>
      <c r="I409" s="505"/>
      <c r="J409" s="505"/>
      <c r="K409" s="211"/>
      <c r="L409" s="209"/>
      <c r="M409" s="210"/>
      <c r="N409" s="219"/>
      <c r="O409" s="208"/>
      <c r="P409" s="231"/>
      <c r="Q409" s="239"/>
      <c r="R409" s="239"/>
      <c r="S409" s="208"/>
      <c r="U409" s="239"/>
      <c r="V409" s="239"/>
    </row>
    <row r="410" spans="6:22" s="33" customFormat="1" ht="12.75" x14ac:dyDescent="0.2">
      <c r="F410" s="174"/>
      <c r="G410" s="505"/>
      <c r="H410" s="505"/>
      <c r="I410" s="505"/>
      <c r="J410" s="505"/>
      <c r="K410" s="211"/>
      <c r="L410" s="209"/>
      <c r="M410" s="210"/>
      <c r="N410" s="219"/>
      <c r="O410" s="208"/>
      <c r="P410" s="231"/>
      <c r="Q410" s="239"/>
      <c r="R410" s="239"/>
      <c r="S410" s="208"/>
      <c r="U410" s="239"/>
      <c r="V410" s="239"/>
    </row>
    <row r="411" spans="6:22" s="33" customFormat="1" ht="12.75" x14ac:dyDescent="0.2">
      <c r="F411" s="174"/>
      <c r="G411" s="505"/>
      <c r="H411" s="505"/>
      <c r="I411" s="505"/>
      <c r="J411" s="505"/>
      <c r="K411" s="211"/>
      <c r="L411" s="209"/>
      <c r="M411" s="210"/>
      <c r="N411" s="219"/>
      <c r="O411" s="208"/>
      <c r="P411" s="231"/>
      <c r="Q411" s="239"/>
      <c r="R411" s="239"/>
      <c r="S411" s="208"/>
      <c r="U411" s="239"/>
      <c r="V411" s="239"/>
    </row>
    <row r="412" spans="6:22" s="33" customFormat="1" ht="12.75" x14ac:dyDescent="0.2">
      <c r="F412" s="174"/>
      <c r="G412" s="505"/>
      <c r="H412" s="505"/>
      <c r="I412" s="505"/>
      <c r="J412" s="505"/>
      <c r="K412" s="211"/>
      <c r="L412" s="209"/>
      <c r="M412" s="210"/>
      <c r="N412" s="219"/>
      <c r="O412" s="208"/>
      <c r="P412" s="231"/>
      <c r="Q412" s="239"/>
      <c r="R412" s="239"/>
      <c r="S412" s="208"/>
      <c r="U412" s="239"/>
      <c r="V412" s="239"/>
    </row>
    <row r="413" spans="6:22" s="33" customFormat="1" ht="12.75" x14ac:dyDescent="0.2">
      <c r="F413" s="174"/>
      <c r="G413" s="505"/>
      <c r="H413" s="505"/>
      <c r="I413" s="505"/>
      <c r="J413" s="505"/>
      <c r="K413" s="211"/>
      <c r="L413" s="209"/>
      <c r="M413" s="210"/>
      <c r="N413" s="219"/>
      <c r="O413" s="208"/>
      <c r="P413" s="231"/>
      <c r="Q413" s="239"/>
      <c r="R413" s="239"/>
      <c r="S413" s="208"/>
      <c r="U413" s="239"/>
      <c r="V413" s="239"/>
    </row>
    <row r="414" spans="6:22" s="33" customFormat="1" ht="12.75" x14ac:dyDescent="0.2">
      <c r="F414" s="174"/>
      <c r="G414" s="505"/>
      <c r="H414" s="505"/>
      <c r="I414" s="505"/>
      <c r="J414" s="505"/>
      <c r="K414" s="211"/>
      <c r="L414" s="209"/>
      <c r="M414" s="210"/>
      <c r="N414" s="219"/>
      <c r="O414" s="208"/>
      <c r="P414" s="231"/>
      <c r="Q414" s="239"/>
      <c r="R414" s="239"/>
      <c r="S414" s="208"/>
      <c r="U414" s="239"/>
      <c r="V414" s="239"/>
    </row>
    <row r="415" spans="6:22" s="33" customFormat="1" ht="12.75" x14ac:dyDescent="0.2">
      <c r="F415" s="174"/>
      <c r="G415" s="505"/>
      <c r="H415" s="505"/>
      <c r="I415" s="505"/>
      <c r="J415" s="505"/>
      <c r="K415" s="211"/>
      <c r="L415" s="209"/>
      <c r="M415" s="210"/>
      <c r="N415" s="219"/>
      <c r="O415" s="208"/>
      <c r="P415" s="231"/>
      <c r="Q415" s="239"/>
      <c r="R415" s="239"/>
      <c r="S415" s="208"/>
      <c r="U415" s="239"/>
      <c r="V415" s="239"/>
    </row>
    <row r="416" spans="6:22" s="33" customFormat="1" ht="12.75" x14ac:dyDescent="0.2">
      <c r="F416" s="174"/>
      <c r="G416" s="505"/>
      <c r="H416" s="505"/>
      <c r="I416" s="505"/>
      <c r="J416" s="505"/>
      <c r="K416" s="211"/>
      <c r="L416" s="209"/>
      <c r="M416" s="210"/>
      <c r="N416" s="219"/>
      <c r="O416" s="208"/>
      <c r="P416" s="231"/>
      <c r="Q416" s="239"/>
      <c r="R416" s="239"/>
      <c r="S416" s="208"/>
      <c r="U416" s="239"/>
      <c r="V416" s="239"/>
    </row>
    <row r="417" spans="6:22" s="33" customFormat="1" ht="12.75" x14ac:dyDescent="0.2">
      <c r="F417" s="174"/>
      <c r="G417" s="505"/>
      <c r="H417" s="505"/>
      <c r="I417" s="505"/>
      <c r="J417" s="505"/>
      <c r="K417" s="211"/>
      <c r="L417" s="209"/>
      <c r="M417" s="210"/>
      <c r="N417" s="219"/>
      <c r="O417" s="208"/>
      <c r="P417" s="231"/>
      <c r="Q417" s="239"/>
      <c r="R417" s="239"/>
      <c r="S417" s="208"/>
      <c r="U417" s="239"/>
      <c r="V417" s="239"/>
    </row>
    <row r="418" spans="6:22" s="33" customFormat="1" ht="12.75" x14ac:dyDescent="0.2">
      <c r="F418" s="174"/>
      <c r="G418" s="505"/>
      <c r="H418" s="505"/>
      <c r="I418" s="505"/>
      <c r="J418" s="505"/>
      <c r="K418" s="211"/>
      <c r="L418" s="209"/>
      <c r="M418" s="210"/>
      <c r="N418" s="219"/>
      <c r="O418" s="208"/>
      <c r="P418" s="231"/>
      <c r="Q418" s="239"/>
      <c r="R418" s="239"/>
      <c r="S418" s="208"/>
      <c r="U418" s="239"/>
      <c r="V418" s="239"/>
    </row>
    <row r="419" spans="6:22" s="33" customFormat="1" ht="12.75" x14ac:dyDescent="0.2">
      <c r="F419" s="174"/>
      <c r="G419" s="505"/>
      <c r="H419" s="505"/>
      <c r="I419" s="505"/>
      <c r="J419" s="505"/>
      <c r="K419" s="211"/>
      <c r="L419" s="209"/>
      <c r="M419" s="210"/>
      <c r="N419" s="219"/>
      <c r="O419" s="208"/>
      <c r="P419" s="231"/>
      <c r="Q419" s="239"/>
      <c r="R419" s="239"/>
      <c r="S419" s="208"/>
      <c r="U419" s="239"/>
      <c r="V419" s="239"/>
    </row>
    <row r="420" spans="6:22" s="33" customFormat="1" ht="12.75" x14ac:dyDescent="0.2">
      <c r="F420" s="174"/>
      <c r="G420" s="505"/>
      <c r="H420" s="505"/>
      <c r="I420" s="505"/>
      <c r="J420" s="505"/>
      <c r="K420" s="211"/>
      <c r="L420" s="209"/>
      <c r="M420" s="210"/>
      <c r="N420" s="219"/>
      <c r="O420" s="208"/>
      <c r="P420" s="231"/>
      <c r="Q420" s="239"/>
      <c r="R420" s="239"/>
      <c r="S420" s="208"/>
      <c r="U420" s="239"/>
      <c r="V420" s="239"/>
    </row>
    <row r="421" spans="6:22" s="33" customFormat="1" ht="12.75" x14ac:dyDescent="0.2">
      <c r="F421" s="174"/>
      <c r="G421" s="505"/>
      <c r="H421" s="505"/>
      <c r="I421" s="505"/>
      <c r="J421" s="505"/>
      <c r="K421" s="211"/>
      <c r="L421" s="209"/>
      <c r="M421" s="210"/>
      <c r="N421" s="219"/>
      <c r="O421" s="208"/>
      <c r="P421" s="231"/>
      <c r="Q421" s="239"/>
      <c r="R421" s="239"/>
      <c r="S421" s="208"/>
      <c r="U421" s="239"/>
      <c r="V421" s="239"/>
    </row>
    <row r="422" spans="6:22" s="33" customFormat="1" ht="12.75" x14ac:dyDescent="0.2">
      <c r="F422" s="174"/>
      <c r="G422" s="505"/>
      <c r="H422" s="505"/>
      <c r="I422" s="505"/>
      <c r="J422" s="505"/>
      <c r="K422" s="211"/>
      <c r="L422" s="209"/>
      <c r="M422" s="210"/>
      <c r="N422" s="219"/>
      <c r="O422" s="208"/>
      <c r="P422" s="231"/>
      <c r="Q422" s="239"/>
      <c r="R422" s="239"/>
      <c r="S422" s="208"/>
      <c r="U422" s="239"/>
      <c r="V422" s="239"/>
    </row>
    <row r="423" spans="6:22" s="33" customFormat="1" ht="12.75" x14ac:dyDescent="0.2">
      <c r="F423" s="174"/>
      <c r="G423" s="505"/>
      <c r="H423" s="505"/>
      <c r="I423" s="505"/>
      <c r="J423" s="505"/>
      <c r="K423" s="211"/>
      <c r="L423" s="209"/>
      <c r="M423" s="210"/>
      <c r="N423" s="219"/>
      <c r="O423" s="208"/>
      <c r="P423" s="231"/>
      <c r="Q423" s="239"/>
      <c r="R423" s="239"/>
      <c r="S423" s="208"/>
      <c r="U423" s="239"/>
      <c r="V423" s="239"/>
    </row>
    <row r="424" spans="6:22" s="33" customFormat="1" ht="12.75" x14ac:dyDescent="0.2">
      <c r="F424" s="174"/>
      <c r="G424" s="505"/>
      <c r="H424" s="505"/>
      <c r="I424" s="505"/>
      <c r="J424" s="505"/>
      <c r="K424" s="211"/>
      <c r="L424" s="209"/>
      <c r="M424" s="210"/>
      <c r="N424" s="219"/>
      <c r="O424" s="208"/>
      <c r="P424" s="231"/>
      <c r="Q424" s="239"/>
      <c r="R424" s="239"/>
      <c r="S424" s="208"/>
      <c r="U424" s="239"/>
      <c r="V424" s="239"/>
    </row>
    <row r="425" spans="6:22" s="33" customFormat="1" ht="12.75" x14ac:dyDescent="0.2">
      <c r="F425" s="174"/>
      <c r="G425" s="505"/>
      <c r="H425" s="505"/>
      <c r="I425" s="505"/>
      <c r="J425" s="505"/>
      <c r="K425" s="211"/>
      <c r="L425" s="209"/>
      <c r="M425" s="210"/>
      <c r="N425" s="219"/>
      <c r="O425" s="208"/>
      <c r="P425" s="231"/>
      <c r="Q425" s="239"/>
      <c r="R425" s="239"/>
      <c r="S425" s="208"/>
      <c r="U425" s="239"/>
      <c r="V425" s="239"/>
    </row>
    <row r="426" spans="6:22" s="33" customFormat="1" ht="12.75" x14ac:dyDescent="0.2">
      <c r="F426" s="174"/>
      <c r="G426" s="505"/>
      <c r="H426" s="505"/>
      <c r="I426" s="505"/>
      <c r="J426" s="505"/>
      <c r="K426" s="211"/>
      <c r="L426" s="209"/>
      <c r="M426" s="210"/>
      <c r="N426" s="219"/>
      <c r="O426" s="208"/>
      <c r="P426" s="231"/>
      <c r="Q426" s="239"/>
      <c r="R426" s="239"/>
      <c r="S426" s="208"/>
      <c r="U426" s="239"/>
      <c r="V426" s="239"/>
    </row>
    <row r="427" spans="6:22" s="33" customFormat="1" ht="12.75" x14ac:dyDescent="0.2">
      <c r="F427" s="174"/>
      <c r="G427" s="505"/>
      <c r="H427" s="505"/>
      <c r="I427" s="505"/>
      <c r="J427" s="505"/>
      <c r="K427" s="211"/>
      <c r="L427" s="209"/>
      <c r="M427" s="210"/>
      <c r="N427" s="219"/>
      <c r="O427" s="208"/>
      <c r="P427" s="231"/>
      <c r="Q427" s="239"/>
      <c r="R427" s="239"/>
      <c r="S427" s="208"/>
      <c r="U427" s="239"/>
      <c r="V427" s="239"/>
    </row>
    <row r="428" spans="6:22" s="33" customFormat="1" ht="12.75" x14ac:dyDescent="0.2">
      <c r="F428" s="174"/>
      <c r="G428" s="505"/>
      <c r="H428" s="505"/>
      <c r="I428" s="505"/>
      <c r="J428" s="505"/>
      <c r="K428" s="211"/>
      <c r="L428" s="209"/>
      <c r="M428" s="210"/>
      <c r="N428" s="219"/>
      <c r="O428" s="208"/>
      <c r="P428" s="231"/>
      <c r="Q428" s="239"/>
      <c r="R428" s="239"/>
      <c r="S428" s="208"/>
      <c r="U428" s="239"/>
      <c r="V428" s="239"/>
    </row>
    <row r="429" spans="6:22" s="33" customFormat="1" ht="12.75" x14ac:dyDescent="0.2">
      <c r="F429" s="174"/>
      <c r="G429" s="505"/>
      <c r="H429" s="505"/>
      <c r="I429" s="505"/>
      <c r="J429" s="505"/>
      <c r="K429" s="211"/>
      <c r="L429" s="209"/>
      <c r="M429" s="210"/>
      <c r="N429" s="219"/>
      <c r="O429" s="208"/>
      <c r="P429" s="231"/>
      <c r="Q429" s="239"/>
      <c r="R429" s="239"/>
      <c r="S429" s="208"/>
      <c r="U429" s="239"/>
      <c r="V429" s="239"/>
    </row>
    <row r="430" spans="6:22" s="33" customFormat="1" ht="12.75" x14ac:dyDescent="0.2">
      <c r="F430" s="174"/>
      <c r="G430" s="505"/>
      <c r="H430" s="505"/>
      <c r="I430" s="505"/>
      <c r="J430" s="505"/>
      <c r="K430" s="211"/>
      <c r="L430" s="209"/>
      <c r="M430" s="210"/>
      <c r="N430" s="219"/>
      <c r="O430" s="208"/>
      <c r="P430" s="231"/>
      <c r="Q430" s="239"/>
      <c r="R430" s="239"/>
      <c r="S430" s="208"/>
      <c r="U430" s="239"/>
      <c r="V430" s="239"/>
    </row>
    <row r="431" spans="6:22" s="33" customFormat="1" ht="12.75" x14ac:dyDescent="0.2">
      <c r="F431" s="174"/>
      <c r="G431" s="505"/>
      <c r="H431" s="505"/>
      <c r="I431" s="505"/>
      <c r="J431" s="505"/>
      <c r="K431" s="211"/>
      <c r="L431" s="209"/>
      <c r="M431" s="210"/>
      <c r="N431" s="219"/>
      <c r="O431" s="208"/>
      <c r="P431" s="231"/>
      <c r="Q431" s="239"/>
      <c r="R431" s="239"/>
      <c r="S431" s="208"/>
      <c r="U431" s="239"/>
      <c r="V431" s="239"/>
    </row>
    <row r="432" spans="6:22" s="33" customFormat="1" ht="12.75" x14ac:dyDescent="0.2">
      <c r="F432" s="174"/>
      <c r="G432" s="505"/>
      <c r="H432" s="505"/>
      <c r="I432" s="505"/>
      <c r="J432" s="505"/>
      <c r="K432" s="211"/>
      <c r="L432" s="209"/>
      <c r="M432" s="210"/>
      <c r="N432" s="219"/>
      <c r="O432" s="208"/>
      <c r="P432" s="231"/>
      <c r="Q432" s="239"/>
      <c r="R432" s="239"/>
      <c r="S432" s="208"/>
      <c r="U432" s="239"/>
      <c r="V432" s="239"/>
    </row>
    <row r="433" spans="6:22" s="33" customFormat="1" ht="12.75" x14ac:dyDescent="0.2">
      <c r="F433" s="174"/>
      <c r="G433" s="505"/>
      <c r="H433" s="505"/>
      <c r="I433" s="505"/>
      <c r="J433" s="505"/>
      <c r="K433" s="211"/>
      <c r="L433" s="209"/>
      <c r="M433" s="210"/>
      <c r="N433" s="219"/>
      <c r="O433" s="208"/>
      <c r="P433" s="231"/>
      <c r="Q433" s="239"/>
      <c r="R433" s="239"/>
      <c r="S433" s="208"/>
      <c r="U433" s="239"/>
      <c r="V433" s="239"/>
    </row>
    <row r="434" spans="6:22" s="33" customFormat="1" ht="12.75" x14ac:dyDescent="0.2">
      <c r="F434" s="174"/>
      <c r="G434" s="505"/>
      <c r="H434" s="505"/>
      <c r="I434" s="505"/>
      <c r="J434" s="505"/>
      <c r="K434" s="211"/>
      <c r="L434" s="209"/>
      <c r="M434" s="210"/>
      <c r="N434" s="219"/>
      <c r="O434" s="208"/>
      <c r="P434" s="231"/>
      <c r="Q434" s="239"/>
      <c r="R434" s="239"/>
      <c r="S434" s="208"/>
      <c r="U434" s="239"/>
      <c r="V434" s="239"/>
    </row>
    <row r="435" spans="6:22" s="33" customFormat="1" ht="12.75" x14ac:dyDescent="0.2">
      <c r="F435" s="174"/>
      <c r="G435" s="505"/>
      <c r="H435" s="505"/>
      <c r="I435" s="505"/>
      <c r="J435" s="505"/>
      <c r="K435" s="211"/>
      <c r="L435" s="209"/>
      <c r="M435" s="210"/>
      <c r="N435" s="219"/>
      <c r="O435" s="208"/>
      <c r="P435" s="231"/>
      <c r="Q435" s="239"/>
      <c r="R435" s="239"/>
      <c r="S435" s="208"/>
      <c r="U435" s="239"/>
      <c r="V435" s="239"/>
    </row>
    <row r="436" spans="6:22" s="33" customFormat="1" ht="12.75" x14ac:dyDescent="0.2">
      <c r="F436" s="174"/>
      <c r="G436" s="505"/>
      <c r="H436" s="505"/>
      <c r="I436" s="505"/>
      <c r="J436" s="505"/>
      <c r="K436" s="211"/>
      <c r="L436" s="209"/>
      <c r="M436" s="210"/>
      <c r="N436" s="219"/>
      <c r="O436" s="208"/>
      <c r="P436" s="231"/>
      <c r="Q436" s="239"/>
      <c r="R436" s="239"/>
      <c r="S436" s="208"/>
      <c r="U436" s="239"/>
      <c r="V436" s="239"/>
    </row>
    <row r="437" spans="6:22" s="33" customFormat="1" ht="12.75" x14ac:dyDescent="0.2">
      <c r="F437" s="174"/>
      <c r="G437" s="505"/>
      <c r="H437" s="505"/>
      <c r="I437" s="505"/>
      <c r="J437" s="505"/>
      <c r="K437" s="211"/>
      <c r="L437" s="209"/>
      <c r="M437" s="210"/>
      <c r="N437" s="219"/>
      <c r="O437" s="208"/>
      <c r="P437" s="231"/>
      <c r="Q437" s="239"/>
      <c r="R437" s="239"/>
      <c r="S437" s="208"/>
      <c r="U437" s="239"/>
      <c r="V437" s="239"/>
    </row>
    <row r="438" spans="6:22" s="33" customFormat="1" ht="12.75" x14ac:dyDescent="0.2">
      <c r="F438" s="174"/>
      <c r="G438" s="505"/>
      <c r="H438" s="505"/>
      <c r="I438" s="505"/>
      <c r="J438" s="505"/>
      <c r="K438" s="211"/>
      <c r="L438" s="209"/>
      <c r="M438" s="210"/>
      <c r="N438" s="219"/>
      <c r="O438" s="208"/>
      <c r="P438" s="231"/>
      <c r="Q438" s="239"/>
      <c r="R438" s="239"/>
      <c r="S438" s="208"/>
      <c r="U438" s="239"/>
      <c r="V438" s="239"/>
    </row>
    <row r="439" spans="6:22" s="33" customFormat="1" ht="12.75" x14ac:dyDescent="0.2">
      <c r="F439" s="174"/>
      <c r="G439" s="505"/>
      <c r="H439" s="505"/>
      <c r="I439" s="505"/>
      <c r="J439" s="505"/>
      <c r="K439" s="211"/>
      <c r="L439" s="209"/>
      <c r="M439" s="210"/>
      <c r="N439" s="219"/>
      <c r="O439" s="208"/>
      <c r="P439" s="231"/>
      <c r="Q439" s="239"/>
      <c r="R439" s="239"/>
      <c r="S439" s="208"/>
      <c r="U439" s="239"/>
      <c r="V439" s="239"/>
    </row>
    <row r="440" spans="6:22" s="33" customFormat="1" ht="12.75" x14ac:dyDescent="0.2">
      <c r="F440" s="174"/>
      <c r="G440" s="505"/>
      <c r="H440" s="505"/>
      <c r="I440" s="505"/>
      <c r="J440" s="505"/>
      <c r="K440" s="211"/>
      <c r="L440" s="209"/>
      <c r="M440" s="210"/>
      <c r="N440" s="219"/>
      <c r="O440" s="208"/>
      <c r="P440" s="231"/>
      <c r="Q440" s="239"/>
      <c r="R440" s="239"/>
      <c r="S440" s="208"/>
      <c r="U440" s="239"/>
      <c r="V440" s="239"/>
    </row>
    <row r="441" spans="6:22" s="33" customFormat="1" ht="12.75" x14ac:dyDescent="0.2">
      <c r="F441" s="174"/>
      <c r="G441" s="505"/>
      <c r="H441" s="505"/>
      <c r="I441" s="505"/>
      <c r="J441" s="505"/>
      <c r="K441" s="211"/>
      <c r="L441" s="209"/>
      <c r="M441" s="210"/>
      <c r="N441" s="219"/>
      <c r="O441" s="208"/>
      <c r="P441" s="231"/>
      <c r="Q441" s="239"/>
      <c r="R441" s="239"/>
      <c r="S441" s="208"/>
      <c r="U441" s="239"/>
      <c r="V441" s="239"/>
    </row>
    <row r="442" spans="6:22" s="33" customFormat="1" ht="12.75" x14ac:dyDescent="0.2">
      <c r="F442" s="174"/>
      <c r="G442" s="505"/>
      <c r="H442" s="505"/>
      <c r="I442" s="505"/>
      <c r="J442" s="505"/>
      <c r="K442" s="211"/>
      <c r="L442" s="209"/>
      <c r="M442" s="210"/>
      <c r="N442" s="219"/>
      <c r="O442" s="208"/>
      <c r="P442" s="231"/>
      <c r="Q442" s="239"/>
      <c r="R442" s="239"/>
      <c r="S442" s="208"/>
      <c r="U442" s="239"/>
      <c r="V442" s="239"/>
    </row>
    <row r="443" spans="6:22" s="33" customFormat="1" ht="12.75" x14ac:dyDescent="0.2">
      <c r="F443" s="174"/>
      <c r="G443" s="505"/>
      <c r="H443" s="505"/>
      <c r="I443" s="505"/>
      <c r="J443" s="505"/>
      <c r="K443" s="211"/>
      <c r="L443" s="209"/>
      <c r="M443" s="210"/>
      <c r="N443" s="219"/>
      <c r="O443" s="208"/>
      <c r="P443" s="231"/>
      <c r="Q443" s="239"/>
      <c r="R443" s="239"/>
      <c r="S443" s="208"/>
      <c r="U443" s="239"/>
      <c r="V443" s="239"/>
    </row>
    <row r="444" spans="6:22" s="33" customFormat="1" ht="12.75" x14ac:dyDescent="0.2">
      <c r="F444" s="174"/>
      <c r="G444" s="505"/>
      <c r="H444" s="505"/>
      <c r="I444" s="505"/>
      <c r="J444" s="505"/>
      <c r="K444" s="211"/>
      <c r="L444" s="209"/>
      <c r="M444" s="210"/>
      <c r="N444" s="219"/>
      <c r="O444" s="208"/>
      <c r="P444" s="231"/>
      <c r="Q444" s="239"/>
      <c r="R444" s="239"/>
      <c r="S444" s="208"/>
      <c r="U444" s="239"/>
      <c r="V444" s="239"/>
    </row>
    <row r="445" spans="6:22" s="33" customFormat="1" ht="12.75" x14ac:dyDescent="0.2">
      <c r="F445" s="174"/>
      <c r="G445" s="505"/>
      <c r="H445" s="505"/>
      <c r="I445" s="505"/>
      <c r="J445" s="505"/>
      <c r="K445" s="211"/>
      <c r="L445" s="209"/>
      <c r="M445" s="210"/>
      <c r="N445" s="219"/>
      <c r="O445" s="208"/>
      <c r="P445" s="231"/>
      <c r="Q445" s="239"/>
      <c r="R445" s="239"/>
      <c r="S445" s="208"/>
      <c r="U445" s="239"/>
      <c r="V445" s="239"/>
    </row>
    <row r="446" spans="6:22" s="33" customFormat="1" ht="12.75" x14ac:dyDescent="0.2">
      <c r="F446" s="174"/>
      <c r="G446" s="505"/>
      <c r="H446" s="505"/>
      <c r="I446" s="505"/>
      <c r="J446" s="505"/>
      <c r="K446" s="211"/>
      <c r="L446" s="209"/>
      <c r="M446" s="210"/>
      <c r="N446" s="219"/>
      <c r="O446" s="208"/>
      <c r="P446" s="231"/>
      <c r="Q446" s="239"/>
      <c r="R446" s="239"/>
      <c r="S446" s="208"/>
      <c r="U446" s="239"/>
      <c r="V446" s="239"/>
    </row>
    <row r="447" spans="6:22" s="33" customFormat="1" ht="12.75" x14ac:dyDescent="0.2">
      <c r="F447" s="174"/>
      <c r="G447" s="505"/>
      <c r="H447" s="505"/>
      <c r="I447" s="505"/>
      <c r="J447" s="505"/>
      <c r="K447" s="211"/>
      <c r="L447" s="209"/>
      <c r="M447" s="210"/>
      <c r="N447" s="219"/>
      <c r="O447" s="208"/>
      <c r="P447" s="231"/>
      <c r="Q447" s="239"/>
      <c r="R447" s="239"/>
      <c r="S447" s="208"/>
      <c r="U447" s="239"/>
      <c r="V447" s="239"/>
    </row>
    <row r="448" spans="6:22" s="33" customFormat="1" ht="12.75" x14ac:dyDescent="0.2">
      <c r="F448" s="174"/>
      <c r="G448" s="505"/>
      <c r="H448" s="505"/>
      <c r="I448" s="505"/>
      <c r="J448" s="505"/>
      <c r="K448" s="211"/>
      <c r="L448" s="209"/>
      <c r="M448" s="210"/>
      <c r="N448" s="219"/>
      <c r="O448" s="208"/>
      <c r="P448" s="231"/>
      <c r="Q448" s="239"/>
      <c r="R448" s="239"/>
      <c r="S448" s="208"/>
      <c r="U448" s="239"/>
      <c r="V448" s="239"/>
    </row>
    <row r="449" spans="6:22" s="33" customFormat="1" ht="12.75" x14ac:dyDescent="0.2">
      <c r="F449" s="174"/>
      <c r="G449" s="505"/>
      <c r="H449" s="505"/>
      <c r="I449" s="505"/>
      <c r="J449" s="505"/>
      <c r="K449" s="211"/>
      <c r="L449" s="209"/>
      <c r="M449" s="210"/>
      <c r="N449" s="219"/>
      <c r="O449" s="208"/>
      <c r="P449" s="231"/>
      <c r="Q449" s="239"/>
      <c r="R449" s="239"/>
      <c r="S449" s="208"/>
      <c r="U449" s="239"/>
      <c r="V449" s="239"/>
    </row>
    <row r="450" spans="6:22" s="33" customFormat="1" ht="12.75" x14ac:dyDescent="0.2">
      <c r="F450" s="174"/>
      <c r="G450" s="505"/>
      <c r="H450" s="505"/>
      <c r="I450" s="505"/>
      <c r="J450" s="505"/>
      <c r="K450" s="211"/>
      <c r="L450" s="209"/>
      <c r="M450" s="210"/>
      <c r="N450" s="219"/>
      <c r="O450" s="208"/>
      <c r="P450" s="231"/>
      <c r="Q450" s="239"/>
      <c r="R450" s="239"/>
      <c r="S450" s="208"/>
      <c r="U450" s="239"/>
      <c r="V450" s="239"/>
    </row>
    <row r="451" spans="6:22" s="33" customFormat="1" ht="12.75" x14ac:dyDescent="0.2">
      <c r="F451" s="174"/>
      <c r="G451" s="505"/>
      <c r="H451" s="505"/>
      <c r="I451" s="505"/>
      <c r="J451" s="505"/>
      <c r="K451" s="211"/>
      <c r="L451" s="209"/>
      <c r="M451" s="210"/>
      <c r="N451" s="219"/>
      <c r="O451" s="208"/>
      <c r="P451" s="231"/>
      <c r="Q451" s="239"/>
      <c r="R451" s="239"/>
      <c r="S451" s="208"/>
      <c r="U451" s="239"/>
      <c r="V451" s="239"/>
    </row>
    <row r="452" spans="6:22" s="33" customFormat="1" ht="12.75" x14ac:dyDescent="0.2">
      <c r="F452" s="174"/>
      <c r="G452" s="505"/>
      <c r="H452" s="505"/>
      <c r="I452" s="505"/>
      <c r="J452" s="505"/>
      <c r="K452" s="211"/>
      <c r="L452" s="209"/>
      <c r="M452" s="210"/>
      <c r="N452" s="219"/>
      <c r="O452" s="208"/>
      <c r="P452" s="231"/>
      <c r="Q452" s="239"/>
      <c r="R452" s="239"/>
      <c r="S452" s="208"/>
      <c r="U452" s="239"/>
      <c r="V452" s="239"/>
    </row>
    <row r="453" spans="6:22" s="33" customFormat="1" ht="12.75" x14ac:dyDescent="0.2">
      <c r="F453" s="174"/>
      <c r="G453" s="505"/>
      <c r="H453" s="505"/>
      <c r="I453" s="505"/>
      <c r="J453" s="505"/>
      <c r="K453" s="211"/>
      <c r="L453" s="209"/>
      <c r="M453" s="210"/>
      <c r="N453" s="219"/>
      <c r="O453" s="208"/>
      <c r="P453" s="231"/>
      <c r="Q453" s="239"/>
      <c r="R453" s="239"/>
      <c r="S453" s="208"/>
      <c r="U453" s="239"/>
      <c r="V453" s="239"/>
    </row>
    <row r="454" spans="6:22" s="33" customFormat="1" ht="12.75" x14ac:dyDescent="0.2">
      <c r="F454" s="174"/>
      <c r="G454" s="505"/>
      <c r="H454" s="505"/>
      <c r="I454" s="505"/>
      <c r="J454" s="505"/>
      <c r="K454" s="211"/>
      <c r="L454" s="209"/>
      <c r="M454" s="210"/>
      <c r="N454" s="219"/>
      <c r="O454" s="208"/>
      <c r="P454" s="231"/>
      <c r="Q454" s="239"/>
      <c r="R454" s="239"/>
      <c r="S454" s="208"/>
      <c r="U454" s="239"/>
      <c r="V454" s="239"/>
    </row>
    <row r="455" spans="6:22" s="33" customFormat="1" ht="12.75" x14ac:dyDescent="0.2">
      <c r="F455" s="174"/>
      <c r="G455" s="505"/>
      <c r="H455" s="505"/>
      <c r="I455" s="505"/>
      <c r="J455" s="505"/>
      <c r="K455" s="211"/>
      <c r="L455" s="209"/>
      <c r="M455" s="210"/>
      <c r="N455" s="219"/>
      <c r="O455" s="208"/>
      <c r="P455" s="231"/>
      <c r="Q455" s="239"/>
      <c r="R455" s="239"/>
      <c r="S455" s="208"/>
      <c r="U455" s="239"/>
      <c r="V455" s="239"/>
    </row>
    <row r="456" spans="6:22" s="33" customFormat="1" ht="12.75" x14ac:dyDescent="0.2">
      <c r="F456" s="174"/>
      <c r="G456" s="505"/>
      <c r="H456" s="505"/>
      <c r="I456" s="505"/>
      <c r="J456" s="505"/>
      <c r="K456" s="211"/>
      <c r="L456" s="209"/>
      <c r="M456" s="210"/>
      <c r="N456" s="219"/>
      <c r="O456" s="208"/>
      <c r="P456" s="231"/>
      <c r="Q456" s="239"/>
      <c r="R456" s="239"/>
      <c r="S456" s="208"/>
      <c r="U456" s="239"/>
      <c r="V456" s="239"/>
    </row>
    <row r="457" spans="6:22" s="33" customFormat="1" ht="12.75" x14ac:dyDescent="0.2">
      <c r="F457" s="174"/>
      <c r="G457" s="505"/>
      <c r="H457" s="505"/>
      <c r="I457" s="505"/>
      <c r="J457" s="505"/>
      <c r="K457" s="211"/>
      <c r="L457" s="209"/>
      <c r="M457" s="210"/>
      <c r="N457" s="219"/>
      <c r="O457" s="208"/>
      <c r="P457" s="231"/>
      <c r="Q457" s="239"/>
      <c r="R457" s="239"/>
      <c r="S457" s="208"/>
      <c r="U457" s="239"/>
      <c r="V457" s="239"/>
    </row>
    <row r="458" spans="6:22" s="33" customFormat="1" ht="12.75" x14ac:dyDescent="0.2">
      <c r="F458" s="174"/>
      <c r="G458" s="505"/>
      <c r="H458" s="505"/>
      <c r="I458" s="505"/>
      <c r="J458" s="505"/>
      <c r="K458" s="211"/>
      <c r="L458" s="209"/>
      <c r="M458" s="210"/>
      <c r="N458" s="219"/>
      <c r="O458" s="208"/>
      <c r="P458" s="231"/>
      <c r="Q458" s="239"/>
      <c r="R458" s="239"/>
      <c r="S458" s="208"/>
      <c r="U458" s="239"/>
      <c r="V458" s="239"/>
    </row>
    <row r="459" spans="6:22" s="33" customFormat="1" ht="12.75" x14ac:dyDescent="0.2">
      <c r="F459" s="174"/>
      <c r="G459" s="505"/>
      <c r="H459" s="505"/>
      <c r="I459" s="505"/>
      <c r="J459" s="505"/>
      <c r="K459" s="211"/>
      <c r="L459" s="209"/>
      <c r="M459" s="210"/>
      <c r="N459" s="219"/>
      <c r="O459" s="208"/>
      <c r="P459" s="231"/>
      <c r="Q459" s="239"/>
      <c r="R459" s="239"/>
      <c r="S459" s="208"/>
      <c r="U459" s="239"/>
      <c r="V459" s="239"/>
    </row>
    <row r="460" spans="6:22" s="33" customFormat="1" ht="12.75" x14ac:dyDescent="0.2">
      <c r="F460" s="174"/>
      <c r="G460" s="505"/>
      <c r="H460" s="505"/>
      <c r="I460" s="505"/>
      <c r="J460" s="505"/>
      <c r="K460" s="211"/>
      <c r="L460" s="209"/>
      <c r="M460" s="210"/>
      <c r="N460" s="219"/>
      <c r="O460" s="208"/>
      <c r="P460" s="231"/>
      <c r="Q460" s="239"/>
      <c r="R460" s="239"/>
      <c r="S460" s="208"/>
      <c r="U460" s="239"/>
      <c r="V460" s="239"/>
    </row>
    <row r="461" spans="6:22" s="33" customFormat="1" ht="12.75" x14ac:dyDescent="0.2">
      <c r="F461" s="174"/>
      <c r="G461" s="505"/>
      <c r="H461" s="505"/>
      <c r="I461" s="505"/>
      <c r="J461" s="505"/>
      <c r="K461" s="211"/>
      <c r="L461" s="209"/>
      <c r="M461" s="210"/>
      <c r="N461" s="219"/>
      <c r="O461" s="208"/>
      <c r="P461" s="231"/>
      <c r="Q461" s="239"/>
      <c r="R461" s="239"/>
      <c r="S461" s="208"/>
      <c r="U461" s="239"/>
      <c r="V461" s="239"/>
    </row>
    <row r="462" spans="6:22" s="33" customFormat="1" ht="12.75" x14ac:dyDescent="0.2">
      <c r="F462" s="174"/>
      <c r="G462" s="505"/>
      <c r="H462" s="505"/>
      <c r="I462" s="505"/>
      <c r="J462" s="505"/>
      <c r="K462" s="211"/>
      <c r="L462" s="209"/>
      <c r="M462" s="210"/>
      <c r="N462" s="219"/>
      <c r="O462" s="208"/>
      <c r="P462" s="231"/>
      <c r="Q462" s="239"/>
      <c r="R462" s="239"/>
      <c r="S462" s="208"/>
      <c r="U462" s="239"/>
      <c r="V462" s="239"/>
    </row>
    <row r="463" spans="6:22" s="33" customFormat="1" ht="12.75" x14ac:dyDescent="0.2">
      <c r="F463" s="174"/>
      <c r="G463" s="505"/>
      <c r="H463" s="505"/>
      <c r="I463" s="505"/>
      <c r="J463" s="505"/>
      <c r="K463" s="211"/>
      <c r="L463" s="209"/>
      <c r="M463" s="210"/>
      <c r="N463" s="219"/>
      <c r="O463" s="208"/>
      <c r="P463" s="231"/>
      <c r="Q463" s="239"/>
      <c r="R463" s="239"/>
      <c r="S463" s="208"/>
      <c r="U463" s="239"/>
      <c r="V463" s="239"/>
    </row>
    <row r="464" spans="6:22" s="33" customFormat="1" ht="12.75" x14ac:dyDescent="0.2">
      <c r="F464" s="174"/>
      <c r="G464" s="505"/>
      <c r="H464" s="505"/>
      <c r="I464" s="505"/>
      <c r="J464" s="505"/>
      <c r="K464" s="211"/>
      <c r="L464" s="209"/>
      <c r="M464" s="210"/>
      <c r="N464" s="219"/>
      <c r="O464" s="208"/>
      <c r="P464" s="231"/>
      <c r="Q464" s="239"/>
      <c r="R464" s="239"/>
      <c r="S464" s="208"/>
      <c r="U464" s="239"/>
      <c r="V464" s="239"/>
    </row>
    <row r="465" spans="6:22" s="33" customFormat="1" ht="12.75" x14ac:dyDescent="0.2">
      <c r="F465" s="174"/>
      <c r="G465" s="505"/>
      <c r="H465" s="505"/>
      <c r="I465" s="505"/>
      <c r="J465" s="505"/>
      <c r="K465" s="211"/>
      <c r="L465" s="209"/>
      <c r="M465" s="210"/>
      <c r="N465" s="219"/>
      <c r="O465" s="208"/>
      <c r="P465" s="231"/>
      <c r="Q465" s="239"/>
      <c r="R465" s="239"/>
      <c r="S465" s="208"/>
      <c r="U465" s="239"/>
      <c r="V465" s="239"/>
    </row>
    <row r="466" spans="6:22" s="33" customFormat="1" ht="12.75" x14ac:dyDescent="0.2">
      <c r="F466" s="174"/>
      <c r="G466" s="505"/>
      <c r="H466" s="505"/>
      <c r="I466" s="505"/>
      <c r="J466" s="505"/>
      <c r="K466" s="211"/>
      <c r="L466" s="209"/>
      <c r="M466" s="210"/>
      <c r="N466" s="219"/>
      <c r="O466" s="208"/>
      <c r="P466" s="231"/>
      <c r="Q466" s="239"/>
      <c r="R466" s="239"/>
      <c r="S466" s="208"/>
      <c r="U466" s="239"/>
      <c r="V466" s="239"/>
    </row>
    <row r="467" spans="6:22" s="33" customFormat="1" ht="12.75" x14ac:dyDescent="0.2">
      <c r="F467" s="174"/>
      <c r="G467" s="505"/>
      <c r="H467" s="505"/>
      <c r="I467" s="505"/>
      <c r="J467" s="505"/>
      <c r="K467" s="211"/>
      <c r="L467" s="209"/>
      <c r="M467" s="210"/>
      <c r="N467" s="219"/>
      <c r="O467" s="208"/>
      <c r="P467" s="231"/>
      <c r="Q467" s="239"/>
      <c r="R467" s="239"/>
      <c r="S467" s="208"/>
      <c r="U467" s="239"/>
      <c r="V467" s="239"/>
    </row>
    <row r="468" spans="6:22" s="33" customFormat="1" ht="12.75" x14ac:dyDescent="0.2">
      <c r="F468" s="174"/>
      <c r="G468" s="505"/>
      <c r="H468" s="505"/>
      <c r="I468" s="505"/>
      <c r="J468" s="505"/>
      <c r="K468" s="211"/>
      <c r="L468" s="209"/>
      <c r="M468" s="210"/>
      <c r="N468" s="219"/>
      <c r="O468" s="208"/>
      <c r="P468" s="231"/>
      <c r="Q468" s="239"/>
      <c r="R468" s="239"/>
      <c r="S468" s="208"/>
      <c r="U468" s="239"/>
      <c r="V468" s="239"/>
    </row>
    <row r="469" spans="6:22" s="33" customFormat="1" ht="12.75" x14ac:dyDescent="0.2">
      <c r="F469" s="174"/>
      <c r="G469" s="505"/>
      <c r="H469" s="505"/>
      <c r="I469" s="505"/>
      <c r="J469" s="505"/>
      <c r="K469" s="211"/>
      <c r="L469" s="209"/>
      <c r="M469" s="210"/>
      <c r="N469" s="219"/>
      <c r="O469" s="208"/>
      <c r="P469" s="231"/>
      <c r="Q469" s="239"/>
      <c r="R469" s="239"/>
      <c r="S469" s="208"/>
      <c r="U469" s="239"/>
      <c r="V469" s="239"/>
    </row>
    <row r="470" spans="6:22" s="33" customFormat="1" ht="12.75" x14ac:dyDescent="0.2">
      <c r="F470" s="174"/>
      <c r="G470" s="505"/>
      <c r="H470" s="505"/>
      <c r="I470" s="505"/>
      <c r="J470" s="505"/>
      <c r="K470" s="211"/>
      <c r="L470" s="209"/>
      <c r="M470" s="210"/>
      <c r="N470" s="219"/>
      <c r="O470" s="208"/>
      <c r="P470" s="231"/>
      <c r="Q470" s="239"/>
      <c r="R470" s="239"/>
      <c r="S470" s="208"/>
      <c r="U470" s="239"/>
      <c r="V470" s="239"/>
    </row>
    <row r="471" spans="6:22" s="33" customFormat="1" ht="12.75" x14ac:dyDescent="0.2">
      <c r="F471" s="174"/>
      <c r="G471" s="505"/>
      <c r="H471" s="505"/>
      <c r="I471" s="505"/>
      <c r="J471" s="505"/>
      <c r="K471" s="211"/>
      <c r="L471" s="209"/>
      <c r="M471" s="210"/>
      <c r="N471" s="219"/>
      <c r="O471" s="208"/>
      <c r="P471" s="231"/>
      <c r="Q471" s="239"/>
      <c r="R471" s="239"/>
      <c r="S471" s="208"/>
      <c r="U471" s="239"/>
      <c r="V471" s="239"/>
    </row>
    <row r="472" spans="6:22" s="33" customFormat="1" ht="12.75" x14ac:dyDescent="0.2">
      <c r="F472" s="174"/>
      <c r="G472" s="505"/>
      <c r="H472" s="505"/>
      <c r="I472" s="505"/>
      <c r="J472" s="505"/>
      <c r="K472" s="211"/>
      <c r="L472" s="209"/>
      <c r="M472" s="210"/>
      <c r="N472" s="219"/>
      <c r="O472" s="208"/>
      <c r="P472" s="231"/>
      <c r="Q472" s="239"/>
      <c r="R472" s="239"/>
      <c r="S472" s="208"/>
      <c r="U472" s="239"/>
      <c r="V472" s="239"/>
    </row>
    <row r="473" spans="6:22" s="33" customFormat="1" ht="12.75" x14ac:dyDescent="0.2">
      <c r="F473" s="174"/>
      <c r="G473" s="505"/>
      <c r="H473" s="505"/>
      <c r="I473" s="505"/>
      <c r="J473" s="505"/>
      <c r="K473" s="211"/>
      <c r="L473" s="209"/>
      <c r="M473" s="210"/>
      <c r="N473" s="219"/>
      <c r="O473" s="208"/>
      <c r="P473" s="231"/>
      <c r="Q473" s="239"/>
      <c r="R473" s="239"/>
      <c r="S473" s="208"/>
      <c r="U473" s="239"/>
      <c r="V473" s="239"/>
    </row>
    <row r="474" spans="6:22" s="33" customFormat="1" ht="12.75" x14ac:dyDescent="0.2">
      <c r="F474" s="174"/>
      <c r="G474" s="505"/>
      <c r="H474" s="505"/>
      <c r="I474" s="505"/>
      <c r="J474" s="505"/>
      <c r="K474" s="211"/>
      <c r="L474" s="209"/>
      <c r="M474" s="210"/>
      <c r="N474" s="219"/>
      <c r="O474" s="208"/>
      <c r="P474" s="231"/>
      <c r="Q474" s="239"/>
      <c r="R474" s="239"/>
      <c r="S474" s="208"/>
      <c r="U474" s="239"/>
      <c r="V474" s="239"/>
    </row>
    <row r="475" spans="6:22" s="33" customFormat="1" ht="12.75" x14ac:dyDescent="0.2">
      <c r="F475" s="174"/>
      <c r="G475" s="505"/>
      <c r="H475" s="505"/>
      <c r="I475" s="505"/>
      <c r="J475" s="505"/>
      <c r="K475" s="211"/>
      <c r="L475" s="209"/>
      <c r="M475" s="210"/>
      <c r="N475" s="219"/>
      <c r="O475" s="208"/>
      <c r="P475" s="231"/>
      <c r="Q475" s="239"/>
      <c r="R475" s="239"/>
      <c r="S475" s="208"/>
      <c r="U475" s="239"/>
      <c r="V475" s="239"/>
    </row>
    <row r="476" spans="6:22" s="33" customFormat="1" ht="12.75" x14ac:dyDescent="0.2">
      <c r="F476" s="174"/>
      <c r="G476" s="505"/>
      <c r="H476" s="505"/>
      <c r="I476" s="505"/>
      <c r="J476" s="505"/>
      <c r="K476" s="211"/>
      <c r="L476" s="209"/>
      <c r="M476" s="210"/>
      <c r="N476" s="219"/>
      <c r="O476" s="208"/>
      <c r="P476" s="231"/>
      <c r="Q476" s="239"/>
      <c r="R476" s="239"/>
      <c r="S476" s="208"/>
      <c r="U476" s="239"/>
      <c r="V476" s="239"/>
    </row>
    <row r="477" spans="6:22" s="33" customFormat="1" ht="12.75" x14ac:dyDescent="0.2">
      <c r="F477" s="174"/>
      <c r="G477" s="505"/>
      <c r="H477" s="505"/>
      <c r="I477" s="505"/>
      <c r="J477" s="505"/>
      <c r="K477" s="211"/>
      <c r="L477" s="209"/>
      <c r="M477" s="210"/>
      <c r="N477" s="219"/>
      <c r="O477" s="208"/>
      <c r="P477" s="231"/>
      <c r="Q477" s="239"/>
      <c r="R477" s="239"/>
      <c r="S477" s="208"/>
      <c r="U477" s="239"/>
      <c r="V477" s="239"/>
    </row>
    <row r="478" spans="6:22" s="33" customFormat="1" ht="12.75" x14ac:dyDescent="0.2">
      <c r="F478" s="174"/>
      <c r="G478" s="505"/>
      <c r="H478" s="505"/>
      <c r="I478" s="505"/>
      <c r="J478" s="505"/>
      <c r="K478" s="211"/>
      <c r="L478" s="209"/>
      <c r="M478" s="210"/>
      <c r="N478" s="219"/>
      <c r="O478" s="208"/>
      <c r="P478" s="231"/>
      <c r="Q478" s="239"/>
      <c r="R478" s="239"/>
      <c r="S478" s="208"/>
      <c r="U478" s="239"/>
      <c r="V478" s="239"/>
    </row>
    <row r="479" spans="6:22" s="33" customFormat="1" ht="12.75" x14ac:dyDescent="0.2">
      <c r="F479" s="174"/>
      <c r="G479" s="505"/>
      <c r="H479" s="505"/>
      <c r="I479" s="505"/>
      <c r="J479" s="505"/>
      <c r="K479" s="211"/>
      <c r="L479" s="209"/>
      <c r="M479" s="210"/>
      <c r="N479" s="219"/>
      <c r="O479" s="208"/>
      <c r="P479" s="231"/>
      <c r="Q479" s="239"/>
      <c r="R479" s="239"/>
      <c r="S479" s="208"/>
      <c r="U479" s="239"/>
      <c r="V479" s="239"/>
    </row>
    <row r="480" spans="6:22" s="33" customFormat="1" ht="12.75" x14ac:dyDescent="0.2">
      <c r="F480" s="174"/>
      <c r="G480" s="505"/>
      <c r="H480" s="505"/>
      <c r="I480" s="505"/>
      <c r="J480" s="505"/>
      <c r="K480" s="211"/>
      <c r="L480" s="209"/>
      <c r="M480" s="210"/>
      <c r="N480" s="219"/>
      <c r="O480" s="208"/>
      <c r="P480" s="231"/>
      <c r="Q480" s="239"/>
      <c r="R480" s="239"/>
      <c r="S480" s="208"/>
      <c r="U480" s="239"/>
      <c r="V480" s="239"/>
    </row>
    <row r="481" spans="6:22" s="33" customFormat="1" ht="12.75" x14ac:dyDescent="0.2">
      <c r="F481" s="174"/>
      <c r="G481" s="505"/>
      <c r="H481" s="505"/>
      <c r="I481" s="505"/>
      <c r="J481" s="505"/>
      <c r="K481" s="211"/>
      <c r="L481" s="209"/>
      <c r="M481" s="210"/>
      <c r="N481" s="219"/>
      <c r="O481" s="208"/>
      <c r="P481" s="231"/>
      <c r="Q481" s="239"/>
      <c r="R481" s="239"/>
      <c r="S481" s="208"/>
      <c r="U481" s="239"/>
      <c r="V481" s="239"/>
    </row>
    <row r="482" spans="6:22" s="33" customFormat="1" ht="12.75" x14ac:dyDescent="0.2">
      <c r="F482" s="174"/>
      <c r="G482" s="505"/>
      <c r="H482" s="505"/>
      <c r="I482" s="505"/>
      <c r="J482" s="505"/>
      <c r="K482" s="211"/>
      <c r="L482" s="209"/>
      <c r="M482" s="210"/>
      <c r="N482" s="219"/>
      <c r="O482" s="208"/>
      <c r="P482" s="231"/>
      <c r="Q482" s="239"/>
      <c r="R482" s="239"/>
      <c r="S482" s="208"/>
      <c r="U482" s="239"/>
      <c r="V482" s="239"/>
    </row>
    <row r="483" spans="6:22" s="33" customFormat="1" ht="12.75" x14ac:dyDescent="0.2">
      <c r="F483" s="174"/>
      <c r="G483" s="505"/>
      <c r="H483" s="505"/>
      <c r="I483" s="505"/>
      <c r="J483" s="505"/>
      <c r="K483" s="211"/>
      <c r="L483" s="209"/>
      <c r="M483" s="210"/>
      <c r="N483" s="219"/>
      <c r="O483" s="208"/>
      <c r="P483" s="231"/>
      <c r="Q483" s="239"/>
      <c r="R483" s="239"/>
      <c r="S483" s="208"/>
      <c r="U483" s="239"/>
      <c r="V483" s="239"/>
    </row>
    <row r="484" spans="6:22" s="33" customFormat="1" ht="12.75" x14ac:dyDescent="0.2">
      <c r="F484" s="174"/>
      <c r="G484" s="505"/>
      <c r="H484" s="505"/>
      <c r="I484" s="505"/>
      <c r="J484" s="505"/>
      <c r="K484" s="211"/>
      <c r="L484" s="209"/>
      <c r="M484" s="210"/>
      <c r="N484" s="219"/>
      <c r="O484" s="208"/>
      <c r="P484" s="231"/>
      <c r="Q484" s="239"/>
      <c r="R484" s="239"/>
      <c r="S484" s="208"/>
      <c r="U484" s="239"/>
      <c r="V484" s="239"/>
    </row>
    <row r="485" spans="6:22" s="33" customFormat="1" ht="12.75" x14ac:dyDescent="0.2">
      <c r="F485" s="174"/>
      <c r="G485" s="505"/>
      <c r="H485" s="505"/>
      <c r="I485" s="505"/>
      <c r="J485" s="505"/>
      <c r="K485" s="211"/>
      <c r="L485" s="209"/>
      <c r="M485" s="210"/>
      <c r="N485" s="219"/>
      <c r="O485" s="208"/>
      <c r="P485" s="231"/>
      <c r="Q485" s="239"/>
      <c r="R485" s="239"/>
      <c r="S485" s="208"/>
      <c r="U485" s="239"/>
      <c r="V485" s="239"/>
    </row>
    <row r="486" spans="6:22" s="33" customFormat="1" ht="12.75" x14ac:dyDescent="0.2">
      <c r="F486" s="174"/>
      <c r="G486" s="505"/>
      <c r="H486" s="505"/>
      <c r="I486" s="505"/>
      <c r="J486" s="505"/>
      <c r="K486" s="211"/>
      <c r="L486" s="209"/>
      <c r="M486" s="210"/>
      <c r="N486" s="219"/>
      <c r="O486" s="208"/>
      <c r="P486" s="231"/>
      <c r="Q486" s="239"/>
      <c r="R486" s="239"/>
      <c r="S486" s="208"/>
      <c r="U486" s="239"/>
      <c r="V486" s="239"/>
    </row>
    <row r="487" spans="6:22" s="33" customFormat="1" ht="12.75" x14ac:dyDescent="0.2">
      <c r="F487" s="174"/>
      <c r="G487" s="505"/>
      <c r="H487" s="505"/>
      <c r="I487" s="505"/>
      <c r="J487" s="505"/>
      <c r="K487" s="211"/>
      <c r="L487" s="209"/>
      <c r="M487" s="210"/>
      <c r="N487" s="219"/>
      <c r="O487" s="208"/>
      <c r="P487" s="231"/>
      <c r="Q487" s="239"/>
      <c r="R487" s="239"/>
      <c r="S487" s="208"/>
      <c r="U487" s="239"/>
      <c r="V487" s="239"/>
    </row>
    <row r="488" spans="6:22" s="33" customFormat="1" ht="12.75" x14ac:dyDescent="0.2">
      <c r="F488" s="174"/>
      <c r="G488" s="505"/>
      <c r="H488" s="505"/>
      <c r="I488" s="505"/>
      <c r="J488" s="505"/>
      <c r="K488" s="211"/>
      <c r="L488" s="209"/>
      <c r="M488" s="210"/>
      <c r="N488" s="219"/>
      <c r="O488" s="208"/>
      <c r="P488" s="231"/>
      <c r="Q488" s="239"/>
      <c r="R488" s="239"/>
      <c r="S488" s="208"/>
      <c r="U488" s="239"/>
      <c r="V488" s="239"/>
    </row>
    <row r="489" spans="6:22" s="33" customFormat="1" ht="12.75" x14ac:dyDescent="0.2">
      <c r="F489" s="174"/>
      <c r="G489" s="505"/>
      <c r="H489" s="505"/>
      <c r="I489" s="505"/>
      <c r="J489" s="505"/>
      <c r="K489" s="211"/>
      <c r="L489" s="209"/>
      <c r="M489" s="210"/>
      <c r="N489" s="219"/>
      <c r="O489" s="208"/>
      <c r="P489" s="231"/>
      <c r="Q489" s="239"/>
      <c r="R489" s="239"/>
      <c r="S489" s="208"/>
      <c r="U489" s="239"/>
      <c r="V489" s="239"/>
    </row>
    <row r="490" spans="6:22" s="33" customFormat="1" ht="12.75" x14ac:dyDescent="0.2">
      <c r="F490" s="174"/>
      <c r="G490" s="505"/>
      <c r="H490" s="505"/>
      <c r="I490" s="505"/>
      <c r="J490" s="505"/>
      <c r="K490" s="211"/>
      <c r="L490" s="209"/>
      <c r="M490" s="210"/>
      <c r="N490" s="219"/>
      <c r="O490" s="208"/>
      <c r="P490" s="231"/>
      <c r="Q490" s="239"/>
      <c r="R490" s="239"/>
      <c r="S490" s="208"/>
      <c r="U490" s="239"/>
      <c r="V490" s="239"/>
    </row>
    <row r="491" spans="6:22" s="33" customFormat="1" ht="12.75" x14ac:dyDescent="0.2">
      <c r="F491" s="174"/>
      <c r="G491" s="505"/>
      <c r="H491" s="505"/>
      <c r="I491" s="505"/>
      <c r="J491" s="505"/>
      <c r="K491" s="211"/>
      <c r="L491" s="209"/>
      <c r="M491" s="210"/>
      <c r="N491" s="219"/>
      <c r="O491" s="208"/>
      <c r="P491" s="231"/>
      <c r="Q491" s="239"/>
      <c r="R491" s="239"/>
      <c r="S491" s="208"/>
      <c r="U491" s="239"/>
      <c r="V491" s="239"/>
    </row>
    <row r="492" spans="6:22" s="33" customFormat="1" ht="12.75" x14ac:dyDescent="0.2">
      <c r="F492" s="174"/>
      <c r="G492" s="505"/>
      <c r="H492" s="505"/>
      <c r="I492" s="505"/>
      <c r="J492" s="505"/>
      <c r="K492" s="211"/>
      <c r="L492" s="209"/>
      <c r="M492" s="210"/>
      <c r="N492" s="219"/>
      <c r="O492" s="208"/>
      <c r="P492" s="231"/>
      <c r="Q492" s="239"/>
      <c r="R492" s="239"/>
      <c r="S492" s="208"/>
      <c r="U492" s="239"/>
      <c r="V492" s="239"/>
    </row>
    <row r="493" spans="6:22" s="33" customFormat="1" ht="12.75" x14ac:dyDescent="0.2">
      <c r="F493" s="174"/>
      <c r="G493" s="505"/>
      <c r="H493" s="505"/>
      <c r="I493" s="505"/>
      <c r="J493" s="505"/>
      <c r="K493" s="211"/>
      <c r="L493" s="209"/>
      <c r="M493" s="210"/>
      <c r="N493" s="219"/>
      <c r="O493" s="208"/>
      <c r="P493" s="231"/>
      <c r="Q493" s="239"/>
      <c r="R493" s="239"/>
      <c r="S493" s="208"/>
      <c r="U493" s="239"/>
      <c r="V493" s="239"/>
    </row>
    <row r="494" spans="6:22" s="33" customFormat="1" ht="12.75" x14ac:dyDescent="0.2">
      <c r="F494" s="174"/>
      <c r="G494" s="505"/>
      <c r="H494" s="505"/>
      <c r="I494" s="505"/>
      <c r="J494" s="505"/>
      <c r="K494" s="211"/>
      <c r="L494" s="209"/>
      <c r="M494" s="210"/>
      <c r="N494" s="219"/>
      <c r="O494" s="208"/>
      <c r="P494" s="231"/>
      <c r="Q494" s="239"/>
      <c r="R494" s="239"/>
      <c r="S494" s="208"/>
      <c r="U494" s="239"/>
      <c r="V494" s="239"/>
    </row>
    <row r="495" spans="6:22" s="33" customFormat="1" ht="12.75" x14ac:dyDescent="0.2">
      <c r="F495" s="174"/>
      <c r="G495" s="505"/>
      <c r="H495" s="505"/>
      <c r="I495" s="505"/>
      <c r="J495" s="505"/>
      <c r="K495" s="211"/>
      <c r="L495" s="209"/>
      <c r="M495" s="210"/>
      <c r="N495" s="219"/>
      <c r="O495" s="208"/>
      <c r="P495" s="231"/>
      <c r="Q495" s="239"/>
      <c r="R495" s="239"/>
      <c r="S495" s="208"/>
      <c r="U495" s="239"/>
      <c r="V495" s="239"/>
    </row>
    <row r="496" spans="6:22" s="33" customFormat="1" ht="12.75" x14ac:dyDescent="0.2">
      <c r="F496" s="174"/>
      <c r="G496" s="505"/>
      <c r="H496" s="505"/>
      <c r="I496" s="505"/>
      <c r="J496" s="505"/>
      <c r="K496" s="211"/>
      <c r="L496" s="209"/>
      <c r="M496" s="210"/>
      <c r="N496" s="219"/>
      <c r="O496" s="208"/>
      <c r="P496" s="231"/>
      <c r="Q496" s="239"/>
      <c r="R496" s="239"/>
      <c r="S496" s="208"/>
      <c r="U496" s="239"/>
      <c r="V496" s="239"/>
    </row>
    <row r="497" spans="6:22" s="33" customFormat="1" ht="12.75" x14ac:dyDescent="0.2">
      <c r="F497" s="174"/>
      <c r="G497" s="505"/>
      <c r="H497" s="505"/>
      <c r="I497" s="505"/>
      <c r="J497" s="505"/>
      <c r="K497" s="211"/>
      <c r="L497" s="209"/>
      <c r="M497" s="210"/>
      <c r="N497" s="219"/>
      <c r="O497" s="208"/>
      <c r="P497" s="231"/>
      <c r="Q497" s="239"/>
      <c r="R497" s="239"/>
      <c r="S497" s="208"/>
      <c r="U497" s="239"/>
      <c r="V497" s="239"/>
    </row>
    <row r="498" spans="6:22" s="33" customFormat="1" ht="12.75" x14ac:dyDescent="0.2">
      <c r="F498" s="174"/>
      <c r="G498" s="505"/>
      <c r="H498" s="505"/>
      <c r="I498" s="505"/>
      <c r="J498" s="505"/>
      <c r="K498" s="211"/>
      <c r="L498" s="209"/>
      <c r="M498" s="210"/>
      <c r="N498" s="219"/>
      <c r="O498" s="208"/>
      <c r="P498" s="231"/>
      <c r="Q498" s="239"/>
      <c r="R498" s="239"/>
      <c r="S498" s="208"/>
      <c r="U498" s="239"/>
      <c r="V498" s="239"/>
    </row>
    <row r="499" spans="6:22" s="33" customFormat="1" ht="12.75" x14ac:dyDescent="0.2">
      <c r="F499" s="174"/>
      <c r="G499" s="505"/>
      <c r="H499" s="505"/>
      <c r="I499" s="505"/>
      <c r="J499" s="505"/>
      <c r="K499" s="211"/>
      <c r="L499" s="209"/>
      <c r="M499" s="210"/>
      <c r="N499" s="219"/>
      <c r="O499" s="208"/>
      <c r="P499" s="231"/>
      <c r="Q499" s="239"/>
      <c r="R499" s="239"/>
      <c r="S499" s="208"/>
      <c r="U499" s="239"/>
      <c r="V499" s="239"/>
    </row>
    <row r="500" spans="6:22" s="33" customFormat="1" ht="12.75" x14ac:dyDescent="0.2">
      <c r="F500" s="174"/>
      <c r="G500" s="505"/>
      <c r="H500" s="505"/>
      <c r="I500" s="505"/>
      <c r="J500" s="505"/>
      <c r="K500" s="211"/>
      <c r="L500" s="209"/>
      <c r="M500" s="210"/>
      <c r="N500" s="219"/>
      <c r="O500" s="208"/>
      <c r="P500" s="231"/>
      <c r="Q500" s="239"/>
      <c r="R500" s="239"/>
      <c r="S500" s="208"/>
      <c r="U500" s="239"/>
      <c r="V500" s="239"/>
    </row>
    <row r="501" spans="6:22" s="33" customFormat="1" ht="12.75" x14ac:dyDescent="0.2">
      <c r="F501" s="174"/>
      <c r="G501" s="505"/>
      <c r="H501" s="505"/>
      <c r="I501" s="505"/>
      <c r="J501" s="505"/>
      <c r="K501" s="211"/>
      <c r="L501" s="209"/>
      <c r="M501" s="210"/>
      <c r="N501" s="219"/>
      <c r="O501" s="208"/>
      <c r="P501" s="231"/>
      <c r="Q501" s="239"/>
      <c r="R501" s="239"/>
      <c r="S501" s="208"/>
      <c r="U501" s="239"/>
      <c r="V501" s="239"/>
    </row>
    <row r="502" spans="6:22" s="33" customFormat="1" ht="12.75" x14ac:dyDescent="0.2">
      <c r="F502" s="174"/>
      <c r="G502" s="505"/>
      <c r="H502" s="505"/>
      <c r="I502" s="505"/>
      <c r="J502" s="505"/>
      <c r="K502" s="211"/>
      <c r="L502" s="209"/>
      <c r="M502" s="210"/>
      <c r="N502" s="219"/>
      <c r="O502" s="208"/>
      <c r="P502" s="231"/>
      <c r="Q502" s="239"/>
      <c r="R502" s="239"/>
      <c r="S502" s="208"/>
      <c r="U502" s="239"/>
      <c r="V502" s="239"/>
    </row>
    <row r="503" spans="6:22" s="33" customFormat="1" ht="12.75" x14ac:dyDescent="0.2">
      <c r="F503" s="174"/>
      <c r="G503" s="505"/>
      <c r="H503" s="505"/>
      <c r="I503" s="505"/>
      <c r="J503" s="505"/>
      <c r="K503" s="211"/>
      <c r="L503" s="209"/>
      <c r="M503" s="210"/>
      <c r="N503" s="219"/>
      <c r="O503" s="208"/>
      <c r="P503" s="231"/>
      <c r="Q503" s="239"/>
      <c r="R503" s="239"/>
      <c r="S503" s="208"/>
      <c r="U503" s="239"/>
      <c r="V503" s="239"/>
    </row>
    <row r="504" spans="6:22" s="33" customFormat="1" ht="12.75" x14ac:dyDescent="0.2">
      <c r="F504" s="174"/>
      <c r="G504" s="505"/>
      <c r="H504" s="505"/>
      <c r="I504" s="505"/>
      <c r="J504" s="505"/>
      <c r="K504" s="211"/>
      <c r="L504" s="209"/>
      <c r="M504" s="210"/>
      <c r="N504" s="219"/>
      <c r="O504" s="208"/>
      <c r="P504" s="231"/>
      <c r="Q504" s="239"/>
      <c r="R504" s="239"/>
      <c r="S504" s="208"/>
      <c r="U504" s="239"/>
      <c r="V504" s="239"/>
    </row>
    <row r="505" spans="6:22" s="33" customFormat="1" ht="12.75" x14ac:dyDescent="0.2">
      <c r="F505" s="174"/>
      <c r="G505" s="505"/>
      <c r="H505" s="505"/>
      <c r="I505" s="505"/>
      <c r="J505" s="505"/>
      <c r="K505" s="211"/>
      <c r="L505" s="209"/>
      <c r="M505" s="210"/>
      <c r="N505" s="219"/>
      <c r="O505" s="208"/>
      <c r="P505" s="231"/>
      <c r="Q505" s="239"/>
      <c r="R505" s="239"/>
      <c r="S505" s="208"/>
      <c r="U505" s="239"/>
      <c r="V505" s="239"/>
    </row>
    <row r="506" spans="6:22" s="33" customFormat="1" ht="12.75" x14ac:dyDescent="0.2">
      <c r="F506" s="174"/>
      <c r="G506" s="505"/>
      <c r="H506" s="505"/>
      <c r="I506" s="505"/>
      <c r="J506" s="505"/>
      <c r="K506" s="211"/>
      <c r="L506" s="209"/>
      <c r="M506" s="210"/>
      <c r="N506" s="219"/>
      <c r="O506" s="208"/>
      <c r="P506" s="231"/>
      <c r="Q506" s="239"/>
      <c r="R506" s="239"/>
      <c r="S506" s="208"/>
      <c r="U506" s="239"/>
      <c r="V506" s="239"/>
    </row>
    <row r="507" spans="6:22" s="33" customFormat="1" ht="12.75" x14ac:dyDescent="0.2">
      <c r="F507" s="174"/>
      <c r="G507" s="505"/>
      <c r="H507" s="505"/>
      <c r="I507" s="505"/>
      <c r="J507" s="505"/>
      <c r="K507" s="211"/>
      <c r="L507" s="209"/>
      <c r="M507" s="210"/>
      <c r="N507" s="219"/>
      <c r="O507" s="208"/>
      <c r="P507" s="231"/>
      <c r="Q507" s="239"/>
      <c r="R507" s="239"/>
      <c r="S507" s="208"/>
      <c r="U507" s="239"/>
      <c r="V507" s="239"/>
    </row>
    <row r="508" spans="6:22" s="33" customFormat="1" ht="12.75" x14ac:dyDescent="0.2">
      <c r="F508" s="174"/>
      <c r="G508" s="505"/>
      <c r="H508" s="505"/>
      <c r="I508" s="505"/>
      <c r="J508" s="505"/>
      <c r="K508" s="211"/>
      <c r="L508" s="209"/>
      <c r="M508" s="210"/>
      <c r="N508" s="219"/>
      <c r="O508" s="208"/>
      <c r="P508" s="231"/>
      <c r="Q508" s="239"/>
      <c r="R508" s="239"/>
      <c r="S508" s="208"/>
      <c r="U508" s="239"/>
      <c r="V508" s="239"/>
    </row>
    <row r="509" spans="6:22" s="33" customFormat="1" ht="12.75" x14ac:dyDescent="0.2">
      <c r="F509" s="174"/>
      <c r="G509" s="505"/>
      <c r="H509" s="505"/>
      <c r="I509" s="505"/>
      <c r="J509" s="505"/>
      <c r="K509" s="211"/>
      <c r="L509" s="209"/>
      <c r="M509" s="210"/>
      <c r="N509" s="219"/>
      <c r="O509" s="208"/>
      <c r="P509" s="231"/>
      <c r="Q509" s="239"/>
      <c r="R509" s="239"/>
      <c r="S509" s="208"/>
      <c r="U509" s="239"/>
      <c r="V509" s="239"/>
    </row>
    <row r="510" spans="6:22" s="33" customFormat="1" ht="12.75" x14ac:dyDescent="0.2">
      <c r="F510" s="174"/>
      <c r="G510" s="505"/>
      <c r="H510" s="505"/>
      <c r="I510" s="505"/>
      <c r="J510" s="505"/>
      <c r="K510" s="211"/>
      <c r="L510" s="209"/>
      <c r="M510" s="210"/>
      <c r="N510" s="219"/>
      <c r="O510" s="208"/>
      <c r="P510" s="231"/>
      <c r="Q510" s="239"/>
      <c r="R510" s="239"/>
      <c r="S510" s="208"/>
      <c r="U510" s="239"/>
      <c r="V510" s="239"/>
    </row>
    <row r="511" spans="6:22" s="33" customFormat="1" ht="12.75" x14ac:dyDescent="0.2">
      <c r="F511" s="174"/>
      <c r="G511" s="505"/>
      <c r="H511" s="505"/>
      <c r="I511" s="505"/>
      <c r="J511" s="505"/>
      <c r="K511" s="211"/>
      <c r="L511" s="209"/>
      <c r="M511" s="210"/>
      <c r="N511" s="219"/>
      <c r="O511" s="208"/>
      <c r="P511" s="231"/>
      <c r="Q511" s="239"/>
      <c r="R511" s="239"/>
      <c r="S511" s="208"/>
      <c r="U511" s="239"/>
      <c r="V511" s="239"/>
    </row>
    <row r="512" spans="6:22" s="33" customFormat="1" ht="12.75" x14ac:dyDescent="0.2">
      <c r="F512" s="174"/>
      <c r="G512" s="505"/>
      <c r="H512" s="505"/>
      <c r="I512" s="505"/>
      <c r="J512" s="505"/>
      <c r="K512" s="211"/>
      <c r="L512" s="209"/>
      <c r="M512" s="210"/>
      <c r="N512" s="219"/>
      <c r="O512" s="208"/>
      <c r="P512" s="231"/>
      <c r="Q512" s="239"/>
      <c r="R512" s="239"/>
      <c r="S512" s="208"/>
      <c r="U512" s="239"/>
      <c r="V512" s="239"/>
    </row>
    <row r="513" spans="6:22" s="33" customFormat="1" ht="12.75" x14ac:dyDescent="0.2">
      <c r="F513" s="174"/>
      <c r="G513" s="505"/>
      <c r="H513" s="505"/>
      <c r="I513" s="505"/>
      <c r="J513" s="505"/>
      <c r="K513" s="211"/>
      <c r="L513" s="209"/>
      <c r="M513" s="210"/>
      <c r="N513" s="219"/>
      <c r="O513" s="208"/>
      <c r="P513" s="231"/>
      <c r="Q513" s="239"/>
      <c r="R513" s="239"/>
      <c r="S513" s="208"/>
      <c r="U513" s="239"/>
      <c r="V513" s="239"/>
    </row>
    <row r="514" spans="6:22" s="33" customFormat="1" ht="12.75" x14ac:dyDescent="0.2">
      <c r="F514" s="174"/>
      <c r="G514" s="505"/>
      <c r="H514" s="505"/>
      <c r="I514" s="505"/>
      <c r="J514" s="505"/>
      <c r="K514" s="211"/>
      <c r="L514" s="209"/>
      <c r="M514" s="210"/>
      <c r="N514" s="219"/>
      <c r="O514" s="208"/>
      <c r="P514" s="231"/>
      <c r="Q514" s="239"/>
      <c r="R514" s="239"/>
      <c r="S514" s="208"/>
      <c r="U514" s="239"/>
      <c r="V514" s="239"/>
    </row>
    <row r="515" spans="6:22" s="33" customFormat="1" ht="12.75" x14ac:dyDescent="0.2">
      <c r="F515" s="174"/>
      <c r="G515" s="505"/>
      <c r="H515" s="505"/>
      <c r="I515" s="505"/>
      <c r="J515" s="505"/>
      <c r="K515" s="211"/>
      <c r="L515" s="209"/>
      <c r="M515" s="210"/>
      <c r="N515" s="219"/>
      <c r="O515" s="208"/>
      <c r="P515" s="231"/>
      <c r="Q515" s="239"/>
      <c r="R515" s="239"/>
      <c r="S515" s="208"/>
      <c r="U515" s="239"/>
      <c r="V515" s="239"/>
    </row>
    <row r="516" spans="6:22" s="33" customFormat="1" ht="12.75" x14ac:dyDescent="0.2">
      <c r="F516" s="174"/>
      <c r="G516" s="505"/>
      <c r="H516" s="505"/>
      <c r="I516" s="505"/>
      <c r="J516" s="505"/>
      <c r="K516" s="211"/>
      <c r="L516" s="209"/>
      <c r="M516" s="210"/>
      <c r="N516" s="219"/>
      <c r="O516" s="208"/>
      <c r="P516" s="231"/>
      <c r="Q516" s="239"/>
      <c r="R516" s="239"/>
      <c r="S516" s="208"/>
      <c r="U516" s="239"/>
      <c r="V516" s="239"/>
    </row>
    <row r="517" spans="6:22" s="33" customFormat="1" ht="12.75" x14ac:dyDescent="0.2">
      <c r="F517" s="174"/>
      <c r="G517" s="505"/>
      <c r="H517" s="505"/>
      <c r="I517" s="505"/>
      <c r="J517" s="505"/>
      <c r="K517" s="211"/>
      <c r="L517" s="209"/>
      <c r="M517" s="210"/>
      <c r="N517" s="219"/>
      <c r="O517" s="208"/>
      <c r="P517" s="231"/>
      <c r="Q517" s="239"/>
      <c r="R517" s="239"/>
      <c r="S517" s="208"/>
      <c r="U517" s="239"/>
      <c r="V517" s="239"/>
    </row>
    <row r="518" spans="6:22" s="33" customFormat="1" ht="12.75" x14ac:dyDescent="0.2">
      <c r="F518" s="174"/>
      <c r="G518" s="505"/>
      <c r="H518" s="505"/>
      <c r="I518" s="505"/>
      <c r="J518" s="505"/>
      <c r="K518" s="211"/>
      <c r="L518" s="209"/>
      <c r="M518" s="210"/>
      <c r="N518" s="219"/>
      <c r="O518" s="208"/>
      <c r="P518" s="231"/>
      <c r="Q518" s="239"/>
      <c r="R518" s="239"/>
      <c r="S518" s="208"/>
      <c r="U518" s="239"/>
      <c r="V518" s="239"/>
    </row>
    <row r="519" spans="6:22" s="33" customFormat="1" ht="12.75" x14ac:dyDescent="0.2">
      <c r="F519" s="174"/>
      <c r="G519" s="505"/>
      <c r="H519" s="505"/>
      <c r="I519" s="505"/>
      <c r="J519" s="505"/>
      <c r="K519" s="211"/>
      <c r="L519" s="209"/>
      <c r="M519" s="210"/>
      <c r="N519" s="219"/>
      <c r="O519" s="208"/>
      <c r="P519" s="231"/>
      <c r="Q519" s="239"/>
      <c r="R519" s="239"/>
      <c r="S519" s="208"/>
      <c r="U519" s="239"/>
      <c r="V519" s="239"/>
    </row>
    <row r="520" spans="6:22" s="33" customFormat="1" ht="12.75" x14ac:dyDescent="0.2">
      <c r="F520" s="174"/>
      <c r="G520" s="505"/>
      <c r="H520" s="505"/>
      <c r="I520" s="505"/>
      <c r="J520" s="505"/>
      <c r="K520" s="211"/>
      <c r="L520" s="209"/>
      <c r="M520" s="210"/>
      <c r="N520" s="219"/>
      <c r="O520" s="208"/>
      <c r="P520" s="231"/>
      <c r="Q520" s="239"/>
      <c r="R520" s="239"/>
      <c r="S520" s="208"/>
      <c r="U520" s="239"/>
      <c r="V520" s="239"/>
    </row>
    <row r="521" spans="6:22" s="33" customFormat="1" ht="12.75" x14ac:dyDescent="0.2">
      <c r="F521" s="174"/>
      <c r="G521" s="505"/>
      <c r="H521" s="505"/>
      <c r="I521" s="505"/>
      <c r="J521" s="505"/>
      <c r="K521" s="211"/>
      <c r="L521" s="209"/>
      <c r="M521" s="210"/>
      <c r="N521" s="219"/>
      <c r="O521" s="208"/>
      <c r="P521" s="231"/>
      <c r="Q521" s="239"/>
      <c r="R521" s="239"/>
      <c r="S521" s="208"/>
      <c r="U521" s="239"/>
      <c r="V521" s="239"/>
    </row>
    <row r="522" spans="6:22" s="33" customFormat="1" ht="12.75" x14ac:dyDescent="0.2">
      <c r="F522" s="174"/>
      <c r="G522" s="505"/>
      <c r="H522" s="505"/>
      <c r="I522" s="505"/>
      <c r="J522" s="505"/>
      <c r="K522" s="211"/>
      <c r="L522" s="209"/>
      <c r="M522" s="210"/>
      <c r="N522" s="219"/>
      <c r="O522" s="208"/>
      <c r="P522" s="231"/>
      <c r="Q522" s="239"/>
      <c r="R522" s="239"/>
      <c r="S522" s="208"/>
      <c r="U522" s="239"/>
      <c r="V522" s="239"/>
    </row>
    <row r="523" spans="6:22" s="33" customFormat="1" ht="12.75" x14ac:dyDescent="0.2">
      <c r="F523" s="174"/>
      <c r="G523" s="505"/>
      <c r="H523" s="505"/>
      <c r="I523" s="505"/>
      <c r="J523" s="505"/>
      <c r="K523" s="211"/>
      <c r="L523" s="209"/>
      <c r="M523" s="210"/>
      <c r="N523" s="219"/>
      <c r="O523" s="208"/>
      <c r="P523" s="231"/>
      <c r="Q523" s="239"/>
      <c r="R523" s="239"/>
      <c r="S523" s="208"/>
      <c r="U523" s="239"/>
      <c r="V523" s="239"/>
    </row>
    <row r="524" spans="6:22" s="33" customFormat="1" ht="12.75" x14ac:dyDescent="0.2">
      <c r="F524" s="174"/>
      <c r="G524" s="505"/>
      <c r="H524" s="505"/>
      <c r="I524" s="505"/>
      <c r="J524" s="505"/>
      <c r="K524" s="211"/>
      <c r="L524" s="209"/>
      <c r="M524" s="210"/>
      <c r="N524" s="219"/>
      <c r="O524" s="208"/>
      <c r="P524" s="231"/>
      <c r="Q524" s="239"/>
      <c r="R524" s="239"/>
      <c r="S524" s="208"/>
      <c r="U524" s="239"/>
      <c r="V524" s="239"/>
    </row>
    <row r="525" spans="6:22" s="33" customFormat="1" ht="12.75" x14ac:dyDescent="0.2">
      <c r="F525" s="174"/>
      <c r="G525" s="505"/>
      <c r="H525" s="505"/>
      <c r="I525" s="505"/>
      <c r="J525" s="505"/>
      <c r="K525" s="211"/>
      <c r="L525" s="209"/>
      <c r="M525" s="210"/>
      <c r="N525" s="219"/>
      <c r="O525" s="208"/>
      <c r="P525" s="231"/>
      <c r="Q525" s="239"/>
      <c r="R525" s="239"/>
      <c r="S525" s="208"/>
      <c r="U525" s="239"/>
      <c r="V525" s="239"/>
    </row>
    <row r="526" spans="6:22" s="33" customFormat="1" ht="12.75" x14ac:dyDescent="0.2">
      <c r="F526" s="174"/>
      <c r="G526" s="505"/>
      <c r="H526" s="505"/>
      <c r="I526" s="505"/>
      <c r="J526" s="505"/>
      <c r="K526" s="211"/>
      <c r="L526" s="209"/>
      <c r="M526" s="210"/>
      <c r="N526" s="219"/>
      <c r="O526" s="208"/>
      <c r="P526" s="231"/>
      <c r="Q526" s="239"/>
      <c r="R526" s="239"/>
      <c r="S526" s="208"/>
      <c r="U526" s="239"/>
      <c r="V526" s="239"/>
    </row>
    <row r="527" spans="6:22" s="33" customFormat="1" ht="12.75" x14ac:dyDescent="0.2">
      <c r="F527" s="174"/>
      <c r="G527" s="505"/>
      <c r="H527" s="505"/>
      <c r="I527" s="505"/>
      <c r="J527" s="505"/>
      <c r="K527" s="211"/>
      <c r="L527" s="209"/>
      <c r="M527" s="210"/>
      <c r="N527" s="219"/>
      <c r="O527" s="208"/>
      <c r="P527" s="231"/>
      <c r="Q527" s="239"/>
      <c r="R527" s="239"/>
      <c r="S527" s="208"/>
      <c r="U527" s="239"/>
      <c r="V527" s="239"/>
    </row>
    <row r="528" spans="6:22" s="33" customFormat="1" ht="12.75" x14ac:dyDescent="0.2">
      <c r="F528" s="174"/>
      <c r="G528" s="505"/>
      <c r="H528" s="505"/>
      <c r="I528" s="505"/>
      <c r="J528" s="505"/>
      <c r="K528" s="211"/>
      <c r="L528" s="209"/>
      <c r="M528" s="210"/>
      <c r="N528" s="219"/>
      <c r="O528" s="208"/>
      <c r="P528" s="231"/>
      <c r="Q528" s="239"/>
      <c r="R528" s="239"/>
      <c r="S528" s="208"/>
      <c r="U528" s="239"/>
      <c r="V528" s="239"/>
    </row>
    <row r="529" spans="6:22" s="33" customFormat="1" ht="12.75" x14ac:dyDescent="0.2">
      <c r="F529" s="174"/>
      <c r="G529" s="505"/>
      <c r="H529" s="505"/>
      <c r="I529" s="505"/>
      <c r="J529" s="505"/>
      <c r="K529" s="211"/>
      <c r="L529" s="209"/>
      <c r="M529" s="210"/>
      <c r="N529" s="219"/>
      <c r="O529" s="208"/>
      <c r="P529" s="231"/>
      <c r="Q529" s="239"/>
      <c r="R529" s="239"/>
      <c r="S529" s="208"/>
      <c r="U529" s="239"/>
      <c r="V529" s="239"/>
    </row>
    <row r="530" spans="6:22" s="33" customFormat="1" ht="12.75" x14ac:dyDescent="0.2">
      <c r="F530" s="174"/>
      <c r="G530" s="505"/>
      <c r="H530" s="505"/>
      <c r="I530" s="505"/>
      <c r="J530" s="505"/>
      <c r="K530" s="211"/>
      <c r="L530" s="209"/>
      <c r="M530" s="210"/>
      <c r="N530" s="219"/>
      <c r="O530" s="208"/>
      <c r="P530" s="231"/>
      <c r="Q530" s="239"/>
      <c r="R530" s="239"/>
      <c r="S530" s="208"/>
      <c r="U530" s="239"/>
      <c r="V530" s="239"/>
    </row>
    <row r="531" spans="6:22" s="33" customFormat="1" ht="12.75" x14ac:dyDescent="0.2">
      <c r="F531" s="174"/>
      <c r="G531" s="505"/>
      <c r="H531" s="505"/>
      <c r="I531" s="505"/>
      <c r="J531" s="505"/>
      <c r="K531" s="211"/>
      <c r="L531" s="209"/>
      <c r="M531" s="210"/>
      <c r="N531" s="219"/>
      <c r="O531" s="208"/>
      <c r="P531" s="231"/>
      <c r="Q531" s="239"/>
      <c r="R531" s="239"/>
      <c r="S531" s="208"/>
      <c r="U531" s="239"/>
      <c r="V531" s="239"/>
    </row>
    <row r="532" spans="6:22" s="33" customFormat="1" ht="12.75" x14ac:dyDescent="0.2">
      <c r="F532" s="174"/>
      <c r="G532" s="505"/>
      <c r="H532" s="505"/>
      <c r="I532" s="505"/>
      <c r="J532" s="505"/>
      <c r="K532" s="211"/>
      <c r="L532" s="209"/>
      <c r="M532" s="210"/>
      <c r="N532" s="219"/>
      <c r="O532" s="208"/>
      <c r="P532" s="231"/>
      <c r="Q532" s="239"/>
      <c r="R532" s="239"/>
      <c r="S532" s="208"/>
      <c r="U532" s="239"/>
      <c r="V532" s="239"/>
    </row>
    <row r="533" spans="6:22" s="33" customFormat="1" ht="12.75" x14ac:dyDescent="0.2">
      <c r="F533" s="174"/>
      <c r="G533" s="505"/>
      <c r="H533" s="505"/>
      <c r="I533" s="505"/>
      <c r="J533" s="505"/>
      <c r="K533" s="211"/>
      <c r="L533" s="209"/>
      <c r="M533" s="210"/>
      <c r="N533" s="219"/>
      <c r="O533" s="208"/>
      <c r="P533" s="231"/>
      <c r="Q533" s="239"/>
      <c r="R533" s="239"/>
      <c r="S533" s="208"/>
      <c r="U533" s="239"/>
      <c r="V533" s="239"/>
    </row>
    <row r="534" spans="6:22" s="33" customFormat="1" ht="12.75" x14ac:dyDescent="0.2">
      <c r="F534" s="174"/>
      <c r="G534" s="505"/>
      <c r="H534" s="505"/>
      <c r="I534" s="505"/>
      <c r="J534" s="505"/>
      <c r="K534" s="211"/>
      <c r="L534" s="209"/>
      <c r="M534" s="210"/>
      <c r="N534" s="219"/>
      <c r="O534" s="208"/>
      <c r="P534" s="231"/>
      <c r="Q534" s="239"/>
      <c r="R534" s="239"/>
      <c r="S534" s="208"/>
      <c r="U534" s="239"/>
      <c r="V534" s="239"/>
    </row>
    <row r="535" spans="6:22" s="33" customFormat="1" ht="12.75" x14ac:dyDescent="0.2">
      <c r="F535" s="174"/>
      <c r="G535" s="505"/>
      <c r="H535" s="505"/>
      <c r="I535" s="505"/>
      <c r="J535" s="505"/>
      <c r="K535" s="211"/>
      <c r="L535" s="209"/>
      <c r="M535" s="210"/>
      <c r="N535" s="219"/>
      <c r="O535" s="208"/>
      <c r="P535" s="231"/>
      <c r="Q535" s="239"/>
      <c r="R535" s="239"/>
      <c r="S535" s="208"/>
      <c r="U535" s="239"/>
      <c r="V535" s="239"/>
    </row>
    <row r="536" spans="6:22" s="33" customFormat="1" ht="12.75" x14ac:dyDescent="0.2">
      <c r="F536" s="174"/>
      <c r="G536" s="505"/>
      <c r="H536" s="505"/>
      <c r="I536" s="505"/>
      <c r="J536" s="505"/>
      <c r="K536" s="211"/>
      <c r="L536" s="209"/>
      <c r="M536" s="210"/>
      <c r="N536" s="219"/>
      <c r="O536" s="208"/>
      <c r="P536" s="231"/>
      <c r="Q536" s="239"/>
      <c r="R536" s="239"/>
      <c r="S536" s="208"/>
      <c r="U536" s="239"/>
      <c r="V536" s="239"/>
    </row>
    <row r="537" spans="6:22" s="33" customFormat="1" ht="12.75" x14ac:dyDescent="0.2">
      <c r="F537" s="174"/>
      <c r="G537" s="505"/>
      <c r="H537" s="505"/>
      <c r="I537" s="505"/>
      <c r="J537" s="505"/>
      <c r="K537" s="211"/>
      <c r="L537" s="209"/>
      <c r="M537" s="210"/>
      <c r="N537" s="219"/>
      <c r="O537" s="208"/>
      <c r="P537" s="231"/>
      <c r="Q537" s="239"/>
      <c r="R537" s="239"/>
      <c r="S537" s="208"/>
      <c r="U537" s="239"/>
      <c r="V537" s="239"/>
    </row>
    <row r="538" spans="6:22" s="33" customFormat="1" ht="12.75" x14ac:dyDescent="0.2">
      <c r="F538" s="174"/>
      <c r="G538" s="505"/>
      <c r="H538" s="505"/>
      <c r="I538" s="505"/>
      <c r="J538" s="505"/>
      <c r="K538" s="211"/>
      <c r="L538" s="209"/>
      <c r="M538" s="210"/>
      <c r="N538" s="219"/>
      <c r="O538" s="208"/>
      <c r="P538" s="231"/>
      <c r="Q538" s="239"/>
      <c r="R538" s="239"/>
      <c r="S538" s="208"/>
      <c r="U538" s="239"/>
      <c r="V538" s="239"/>
    </row>
    <row r="539" spans="6:22" s="33" customFormat="1" ht="12.75" x14ac:dyDescent="0.2">
      <c r="F539" s="174"/>
      <c r="G539" s="505"/>
      <c r="H539" s="505"/>
      <c r="I539" s="505"/>
      <c r="J539" s="505"/>
      <c r="K539" s="211"/>
      <c r="L539" s="209"/>
      <c r="M539" s="210"/>
      <c r="N539" s="219"/>
      <c r="O539" s="208"/>
      <c r="P539" s="231"/>
      <c r="Q539" s="239"/>
      <c r="R539" s="239"/>
      <c r="S539" s="208"/>
      <c r="U539" s="239"/>
      <c r="V539" s="239"/>
    </row>
    <row r="540" spans="6:22" s="33" customFormat="1" ht="12.75" x14ac:dyDescent="0.2">
      <c r="F540" s="174"/>
      <c r="G540" s="505"/>
      <c r="H540" s="505"/>
      <c r="I540" s="505"/>
      <c r="J540" s="505"/>
      <c r="K540" s="211"/>
      <c r="L540" s="209"/>
      <c r="M540" s="210"/>
      <c r="N540" s="219"/>
      <c r="O540" s="208"/>
      <c r="P540" s="231"/>
      <c r="Q540" s="239"/>
      <c r="R540" s="239"/>
      <c r="S540" s="208"/>
      <c r="U540" s="239"/>
      <c r="V540" s="239"/>
    </row>
    <row r="541" spans="6:22" s="33" customFormat="1" ht="12.75" x14ac:dyDescent="0.2">
      <c r="F541" s="174"/>
      <c r="G541" s="505"/>
      <c r="H541" s="505"/>
      <c r="I541" s="505"/>
      <c r="J541" s="505"/>
      <c r="K541" s="211"/>
      <c r="L541" s="209"/>
      <c r="M541" s="210"/>
      <c r="N541" s="219"/>
      <c r="O541" s="208"/>
      <c r="P541" s="231"/>
      <c r="Q541" s="239"/>
      <c r="R541" s="239"/>
      <c r="S541" s="208"/>
      <c r="U541" s="239"/>
      <c r="V541" s="239"/>
    </row>
    <row r="542" spans="6:22" s="33" customFormat="1" ht="12.75" x14ac:dyDescent="0.2">
      <c r="F542" s="174"/>
      <c r="G542" s="505"/>
      <c r="H542" s="505"/>
      <c r="I542" s="505"/>
      <c r="J542" s="505"/>
      <c r="K542" s="211"/>
      <c r="L542" s="209"/>
      <c r="M542" s="210"/>
      <c r="N542" s="219"/>
      <c r="O542" s="208"/>
      <c r="P542" s="231"/>
      <c r="Q542" s="239"/>
      <c r="R542" s="239"/>
      <c r="S542" s="208"/>
      <c r="U542" s="239"/>
      <c r="V542" s="239"/>
    </row>
    <row r="543" spans="6:22" s="33" customFormat="1" ht="12.75" x14ac:dyDescent="0.2">
      <c r="F543" s="174"/>
      <c r="G543" s="505"/>
      <c r="H543" s="505"/>
      <c r="I543" s="505"/>
      <c r="J543" s="505"/>
      <c r="K543" s="211"/>
      <c r="L543" s="209"/>
      <c r="M543" s="210"/>
      <c r="N543" s="219"/>
      <c r="O543" s="208"/>
      <c r="P543" s="231"/>
      <c r="Q543" s="239"/>
      <c r="R543" s="239"/>
      <c r="S543" s="208"/>
      <c r="U543" s="239"/>
      <c r="V543" s="239"/>
    </row>
    <row r="544" spans="6:22" s="33" customFormat="1" ht="12.75" x14ac:dyDescent="0.2">
      <c r="F544" s="174"/>
      <c r="G544" s="505"/>
      <c r="H544" s="505"/>
      <c r="I544" s="505"/>
      <c r="J544" s="505"/>
      <c r="K544" s="211"/>
      <c r="L544" s="209"/>
      <c r="M544" s="210"/>
      <c r="N544" s="219"/>
      <c r="O544" s="208"/>
      <c r="P544" s="231"/>
      <c r="Q544" s="239"/>
      <c r="R544" s="239"/>
      <c r="S544" s="208"/>
      <c r="U544" s="239"/>
      <c r="V544" s="239"/>
    </row>
    <row r="545" spans="6:22" s="33" customFormat="1" ht="12.75" x14ac:dyDescent="0.2">
      <c r="F545" s="174"/>
      <c r="G545" s="505"/>
      <c r="H545" s="505"/>
      <c r="I545" s="505"/>
      <c r="J545" s="505"/>
      <c r="K545" s="211"/>
      <c r="L545" s="209"/>
      <c r="M545" s="210"/>
      <c r="N545" s="219"/>
      <c r="O545" s="208"/>
      <c r="P545" s="231"/>
      <c r="Q545" s="239"/>
      <c r="R545" s="239"/>
      <c r="S545" s="208"/>
      <c r="U545" s="239"/>
      <c r="V545" s="239"/>
    </row>
    <row r="546" spans="6:22" s="33" customFormat="1" ht="12.75" x14ac:dyDescent="0.2">
      <c r="F546" s="174"/>
      <c r="G546" s="505"/>
      <c r="H546" s="505"/>
      <c r="I546" s="505"/>
      <c r="J546" s="505"/>
      <c r="K546" s="211"/>
      <c r="L546" s="209"/>
      <c r="M546" s="210"/>
      <c r="N546" s="219"/>
      <c r="O546" s="208"/>
      <c r="P546" s="231"/>
      <c r="Q546" s="239"/>
      <c r="R546" s="239"/>
      <c r="S546" s="208"/>
      <c r="U546" s="239"/>
      <c r="V546" s="239"/>
    </row>
    <row r="547" spans="6:22" s="33" customFormat="1" ht="12.75" x14ac:dyDescent="0.2">
      <c r="F547" s="174"/>
      <c r="G547" s="505"/>
      <c r="H547" s="505"/>
      <c r="I547" s="505"/>
      <c r="J547" s="505"/>
      <c r="K547" s="211"/>
      <c r="L547" s="209"/>
      <c r="M547" s="210"/>
      <c r="N547" s="219"/>
      <c r="O547" s="208"/>
      <c r="P547" s="231"/>
      <c r="Q547" s="239"/>
      <c r="R547" s="239"/>
      <c r="S547" s="208"/>
      <c r="U547" s="239"/>
      <c r="V547" s="239"/>
    </row>
    <row r="548" spans="6:22" s="33" customFormat="1" ht="12.75" x14ac:dyDescent="0.2">
      <c r="F548" s="174"/>
      <c r="G548" s="505"/>
      <c r="H548" s="505"/>
      <c r="I548" s="505"/>
      <c r="J548" s="505"/>
      <c r="K548" s="211"/>
      <c r="L548" s="209"/>
      <c r="M548" s="210"/>
      <c r="N548" s="219"/>
      <c r="O548" s="208"/>
      <c r="P548" s="231"/>
      <c r="Q548" s="239"/>
      <c r="R548" s="239"/>
      <c r="S548" s="208"/>
      <c r="U548" s="239"/>
      <c r="V548" s="239"/>
    </row>
    <row r="549" spans="6:22" s="33" customFormat="1" ht="12.75" x14ac:dyDescent="0.2">
      <c r="F549" s="174"/>
      <c r="G549" s="505"/>
      <c r="H549" s="505"/>
      <c r="I549" s="505"/>
      <c r="J549" s="505"/>
      <c r="K549" s="211"/>
      <c r="L549" s="209"/>
      <c r="M549" s="210"/>
      <c r="N549" s="219"/>
      <c r="O549" s="208"/>
      <c r="P549" s="231"/>
      <c r="Q549" s="239"/>
      <c r="R549" s="239"/>
      <c r="S549" s="208"/>
      <c r="U549" s="239"/>
      <c r="V549" s="239"/>
    </row>
    <row r="550" spans="6:22" s="33" customFormat="1" ht="12.75" x14ac:dyDescent="0.2">
      <c r="F550" s="174"/>
      <c r="G550" s="505"/>
      <c r="H550" s="505"/>
      <c r="I550" s="505"/>
      <c r="J550" s="505"/>
      <c r="K550" s="211"/>
      <c r="L550" s="209"/>
      <c r="M550" s="210"/>
      <c r="N550" s="219"/>
      <c r="O550" s="208"/>
      <c r="P550" s="231"/>
      <c r="Q550" s="239"/>
      <c r="R550" s="239"/>
      <c r="S550" s="208"/>
      <c r="U550" s="239"/>
      <c r="V550" s="239"/>
    </row>
    <row r="551" spans="6:22" s="33" customFormat="1" ht="12.75" x14ac:dyDescent="0.2">
      <c r="F551" s="174"/>
      <c r="G551" s="505"/>
      <c r="H551" s="505"/>
      <c r="I551" s="505"/>
      <c r="J551" s="505"/>
      <c r="K551" s="211"/>
      <c r="L551" s="209"/>
      <c r="M551" s="210"/>
      <c r="N551" s="219"/>
      <c r="O551" s="208"/>
      <c r="P551" s="231"/>
      <c r="Q551" s="239"/>
      <c r="R551" s="239"/>
      <c r="S551" s="208"/>
      <c r="U551" s="239"/>
      <c r="V551" s="239"/>
    </row>
    <row r="552" spans="6:22" s="33" customFormat="1" ht="12.75" x14ac:dyDescent="0.2">
      <c r="F552" s="174"/>
      <c r="G552" s="505"/>
      <c r="H552" s="505"/>
      <c r="I552" s="505"/>
      <c r="J552" s="505"/>
      <c r="K552" s="211"/>
      <c r="L552" s="209"/>
      <c r="M552" s="210"/>
      <c r="N552" s="219"/>
      <c r="O552" s="208"/>
      <c r="P552" s="231"/>
      <c r="Q552" s="239"/>
      <c r="R552" s="239"/>
      <c r="S552" s="208"/>
      <c r="U552" s="239"/>
      <c r="V552" s="239"/>
    </row>
    <row r="553" spans="6:22" s="33" customFormat="1" ht="12.75" x14ac:dyDescent="0.2">
      <c r="F553" s="174"/>
      <c r="G553" s="505"/>
      <c r="H553" s="505"/>
      <c r="I553" s="505"/>
      <c r="J553" s="505"/>
      <c r="K553" s="211"/>
      <c r="L553" s="209"/>
      <c r="M553" s="210"/>
      <c r="N553" s="219"/>
      <c r="O553" s="208"/>
      <c r="P553" s="231"/>
      <c r="Q553" s="239"/>
      <c r="R553" s="239"/>
      <c r="S553" s="208"/>
      <c r="U553" s="239"/>
      <c r="V553" s="239"/>
    </row>
    <row r="554" spans="6:22" s="33" customFormat="1" ht="12.75" x14ac:dyDescent="0.2">
      <c r="F554" s="174"/>
      <c r="G554" s="505"/>
      <c r="H554" s="505"/>
      <c r="I554" s="505"/>
      <c r="J554" s="505"/>
      <c r="K554" s="211"/>
      <c r="L554" s="209"/>
      <c r="M554" s="210"/>
      <c r="N554" s="219"/>
      <c r="O554" s="208"/>
      <c r="P554" s="231"/>
      <c r="Q554" s="239"/>
      <c r="R554" s="239"/>
      <c r="S554" s="208"/>
      <c r="U554" s="239"/>
      <c r="V554" s="239"/>
    </row>
    <row r="555" spans="6:22" s="33" customFormat="1" ht="12.75" x14ac:dyDescent="0.2">
      <c r="F555" s="174"/>
      <c r="G555" s="505"/>
      <c r="H555" s="505"/>
      <c r="I555" s="505"/>
      <c r="J555" s="505"/>
      <c r="K555" s="211"/>
      <c r="L555" s="209"/>
      <c r="M555" s="210"/>
      <c r="N555" s="219"/>
      <c r="O555" s="208"/>
      <c r="P555" s="231"/>
      <c r="Q555" s="239"/>
      <c r="R555" s="239"/>
      <c r="S555" s="208"/>
      <c r="U555" s="239"/>
      <c r="V555" s="239"/>
    </row>
    <row r="556" spans="6:22" s="33" customFormat="1" ht="12.75" x14ac:dyDescent="0.2">
      <c r="F556" s="174"/>
      <c r="G556" s="505"/>
      <c r="H556" s="505"/>
      <c r="I556" s="505"/>
      <c r="J556" s="505"/>
      <c r="K556" s="211"/>
      <c r="L556" s="209"/>
      <c r="M556" s="210"/>
      <c r="N556" s="219"/>
      <c r="O556" s="208"/>
      <c r="P556" s="231"/>
      <c r="Q556" s="239"/>
      <c r="R556" s="239"/>
      <c r="S556" s="208"/>
      <c r="U556" s="239"/>
      <c r="V556" s="239"/>
    </row>
    <row r="557" spans="6:22" s="33" customFormat="1" ht="12.75" x14ac:dyDescent="0.2">
      <c r="F557" s="174"/>
      <c r="G557" s="505"/>
      <c r="H557" s="505"/>
      <c r="I557" s="505"/>
      <c r="J557" s="505"/>
      <c r="K557" s="211"/>
      <c r="L557" s="209"/>
      <c r="M557" s="210"/>
      <c r="N557" s="219"/>
      <c r="O557" s="208"/>
      <c r="P557" s="231"/>
      <c r="Q557" s="239"/>
      <c r="R557" s="239"/>
      <c r="S557" s="208"/>
      <c r="U557" s="239"/>
      <c r="V557" s="239"/>
    </row>
    <row r="558" spans="6:22" s="33" customFormat="1" ht="12.75" x14ac:dyDescent="0.2">
      <c r="F558" s="174"/>
      <c r="G558" s="505"/>
      <c r="H558" s="505"/>
      <c r="I558" s="505"/>
      <c r="J558" s="505"/>
      <c r="K558" s="211"/>
      <c r="L558" s="209"/>
      <c r="M558" s="210"/>
      <c r="N558" s="219"/>
      <c r="O558" s="208"/>
      <c r="P558" s="231"/>
      <c r="Q558" s="239"/>
      <c r="R558" s="239"/>
      <c r="S558" s="208"/>
      <c r="U558" s="239"/>
      <c r="V558" s="239"/>
    </row>
    <row r="559" spans="6:22" s="33" customFormat="1" ht="12.75" x14ac:dyDescent="0.2">
      <c r="F559" s="174"/>
      <c r="G559" s="505"/>
      <c r="H559" s="505"/>
      <c r="I559" s="505"/>
      <c r="J559" s="505"/>
      <c r="K559" s="211"/>
      <c r="L559" s="209"/>
      <c r="M559" s="210"/>
      <c r="N559" s="219"/>
      <c r="O559" s="208"/>
      <c r="P559" s="231"/>
      <c r="Q559" s="239"/>
      <c r="R559" s="239"/>
      <c r="S559" s="208"/>
      <c r="U559" s="239"/>
      <c r="V559" s="239"/>
    </row>
    <row r="560" spans="6:22" s="33" customFormat="1" ht="12.75" x14ac:dyDescent="0.2">
      <c r="F560" s="174"/>
      <c r="G560" s="505"/>
      <c r="H560" s="505"/>
      <c r="I560" s="505"/>
      <c r="J560" s="505"/>
      <c r="K560" s="211"/>
      <c r="L560" s="209"/>
      <c r="M560" s="210"/>
      <c r="N560" s="219"/>
      <c r="O560" s="208"/>
      <c r="P560" s="231"/>
      <c r="Q560" s="239"/>
      <c r="R560" s="239"/>
      <c r="S560" s="208"/>
      <c r="U560" s="239"/>
      <c r="V560" s="239"/>
    </row>
    <row r="561" spans="6:22" s="33" customFormat="1" ht="12.75" x14ac:dyDescent="0.2">
      <c r="F561" s="174"/>
      <c r="G561" s="505"/>
      <c r="H561" s="505"/>
      <c r="I561" s="505"/>
      <c r="J561" s="505"/>
      <c r="K561" s="211"/>
      <c r="L561" s="209"/>
      <c r="M561" s="210"/>
      <c r="N561" s="219"/>
      <c r="O561" s="208"/>
      <c r="P561" s="231"/>
      <c r="Q561" s="239"/>
      <c r="R561" s="239"/>
      <c r="S561" s="208"/>
      <c r="U561" s="239"/>
      <c r="V561" s="239"/>
    </row>
    <row r="562" spans="6:22" s="33" customFormat="1" ht="12.75" x14ac:dyDescent="0.2">
      <c r="F562" s="174"/>
      <c r="G562" s="505"/>
      <c r="H562" s="505"/>
      <c r="I562" s="505"/>
      <c r="J562" s="505"/>
      <c r="K562" s="211"/>
      <c r="L562" s="209"/>
      <c r="M562" s="210"/>
      <c r="N562" s="219"/>
      <c r="O562" s="208"/>
      <c r="P562" s="231"/>
      <c r="Q562" s="239"/>
      <c r="R562" s="239"/>
      <c r="S562" s="208"/>
      <c r="U562" s="239"/>
      <c r="V562" s="239"/>
    </row>
    <row r="563" spans="6:22" s="33" customFormat="1" ht="12.75" x14ac:dyDescent="0.2">
      <c r="F563" s="174"/>
      <c r="G563" s="505"/>
      <c r="H563" s="505"/>
      <c r="I563" s="505"/>
      <c r="J563" s="505"/>
      <c r="K563" s="211"/>
      <c r="L563" s="209"/>
      <c r="M563" s="210"/>
      <c r="N563" s="219"/>
      <c r="O563" s="208"/>
      <c r="P563" s="231"/>
      <c r="Q563" s="239"/>
      <c r="R563" s="239"/>
      <c r="S563" s="208"/>
      <c r="U563" s="239"/>
      <c r="V563" s="239"/>
    </row>
    <row r="564" spans="6:22" s="33" customFormat="1" ht="12.75" x14ac:dyDescent="0.2">
      <c r="F564" s="174"/>
      <c r="G564" s="505"/>
      <c r="H564" s="505"/>
      <c r="I564" s="505"/>
      <c r="J564" s="505"/>
      <c r="K564" s="211"/>
      <c r="L564" s="209"/>
      <c r="M564" s="210"/>
      <c r="N564" s="219"/>
      <c r="O564" s="208"/>
      <c r="P564" s="231"/>
      <c r="Q564" s="239"/>
      <c r="R564" s="239"/>
      <c r="S564" s="208"/>
      <c r="U564" s="239"/>
      <c r="V564" s="239"/>
    </row>
    <row r="565" spans="6:22" s="33" customFormat="1" ht="12.75" x14ac:dyDescent="0.2">
      <c r="F565" s="174"/>
      <c r="G565" s="505"/>
      <c r="H565" s="505"/>
      <c r="I565" s="505"/>
      <c r="J565" s="505"/>
      <c r="K565" s="211"/>
      <c r="L565" s="209"/>
      <c r="M565" s="210"/>
      <c r="N565" s="219"/>
      <c r="O565" s="208"/>
      <c r="P565" s="231"/>
      <c r="Q565" s="239"/>
      <c r="R565" s="239"/>
      <c r="S565" s="208"/>
      <c r="U565" s="239"/>
      <c r="V565" s="239"/>
    </row>
    <row r="566" spans="6:22" s="33" customFormat="1" ht="12.75" x14ac:dyDescent="0.2">
      <c r="F566" s="174"/>
      <c r="G566" s="505"/>
      <c r="H566" s="505"/>
      <c r="I566" s="505"/>
      <c r="J566" s="505"/>
      <c r="K566" s="211"/>
      <c r="L566" s="209"/>
      <c r="M566" s="210"/>
      <c r="N566" s="219"/>
      <c r="O566" s="208"/>
      <c r="P566" s="231"/>
      <c r="Q566" s="239"/>
      <c r="R566" s="239"/>
      <c r="S566" s="208"/>
      <c r="U566" s="239"/>
      <c r="V566" s="239"/>
    </row>
    <row r="567" spans="6:22" s="33" customFormat="1" ht="12.75" x14ac:dyDescent="0.2">
      <c r="F567" s="174"/>
      <c r="G567" s="505"/>
      <c r="H567" s="505"/>
      <c r="I567" s="505"/>
      <c r="J567" s="505"/>
      <c r="K567" s="211"/>
      <c r="L567" s="209"/>
      <c r="M567" s="210"/>
      <c r="N567" s="219"/>
      <c r="O567" s="208"/>
      <c r="P567" s="231"/>
      <c r="Q567" s="239"/>
      <c r="R567" s="239"/>
      <c r="S567" s="208"/>
      <c r="U567" s="239"/>
      <c r="V567" s="239"/>
    </row>
    <row r="568" spans="6:22" s="33" customFormat="1" ht="12.75" x14ac:dyDescent="0.2">
      <c r="F568" s="174"/>
      <c r="G568" s="505"/>
      <c r="H568" s="505"/>
      <c r="I568" s="505"/>
      <c r="J568" s="505"/>
      <c r="K568" s="211"/>
      <c r="L568" s="209"/>
      <c r="M568" s="210"/>
      <c r="N568" s="219"/>
      <c r="O568" s="208"/>
      <c r="P568" s="231"/>
      <c r="Q568" s="239"/>
      <c r="R568" s="239"/>
      <c r="S568" s="208"/>
      <c r="U568" s="239"/>
      <c r="V568" s="239"/>
    </row>
    <row r="569" spans="6:22" s="33" customFormat="1" ht="12.75" x14ac:dyDescent="0.2">
      <c r="F569" s="174"/>
      <c r="G569" s="505"/>
      <c r="H569" s="505"/>
      <c r="I569" s="505"/>
      <c r="J569" s="505"/>
      <c r="K569" s="211"/>
      <c r="L569" s="209"/>
      <c r="M569" s="210"/>
      <c r="N569" s="219"/>
      <c r="O569" s="208"/>
      <c r="P569" s="231"/>
      <c r="Q569" s="239"/>
      <c r="R569" s="239"/>
      <c r="S569" s="208"/>
      <c r="U569" s="239"/>
      <c r="V569" s="239"/>
    </row>
    <row r="570" spans="6:22" s="33" customFormat="1" ht="12.75" x14ac:dyDescent="0.2">
      <c r="F570" s="174"/>
      <c r="G570" s="505"/>
      <c r="H570" s="505"/>
      <c r="I570" s="505"/>
      <c r="J570" s="505"/>
      <c r="K570" s="211"/>
      <c r="L570" s="209"/>
      <c r="M570" s="210"/>
      <c r="N570" s="219"/>
      <c r="O570" s="208"/>
      <c r="P570" s="231"/>
      <c r="Q570" s="239"/>
      <c r="R570" s="239"/>
      <c r="S570" s="208"/>
      <c r="U570" s="239"/>
      <c r="V570" s="239"/>
    </row>
    <row r="571" spans="6:22" s="33" customFormat="1" ht="12.75" x14ac:dyDescent="0.2">
      <c r="F571" s="174"/>
      <c r="G571" s="505"/>
      <c r="H571" s="505"/>
      <c r="I571" s="505"/>
      <c r="J571" s="505"/>
      <c r="K571" s="211"/>
      <c r="L571" s="209"/>
      <c r="M571" s="210"/>
      <c r="N571" s="219"/>
      <c r="O571" s="208"/>
      <c r="P571" s="231"/>
      <c r="Q571" s="239"/>
      <c r="R571" s="239"/>
      <c r="S571" s="208"/>
      <c r="U571" s="239"/>
      <c r="V571" s="239"/>
    </row>
    <row r="572" spans="6:22" s="33" customFormat="1" ht="12.75" x14ac:dyDescent="0.2">
      <c r="F572" s="174"/>
      <c r="G572" s="505"/>
      <c r="H572" s="505"/>
      <c r="I572" s="505"/>
      <c r="J572" s="505"/>
      <c r="K572" s="211"/>
      <c r="L572" s="209"/>
      <c r="M572" s="210"/>
      <c r="N572" s="219"/>
      <c r="O572" s="208"/>
      <c r="P572" s="231"/>
      <c r="Q572" s="239"/>
      <c r="R572" s="239"/>
      <c r="S572" s="208"/>
      <c r="U572" s="239"/>
      <c r="V572" s="239"/>
    </row>
    <row r="573" spans="6:22" s="33" customFormat="1" ht="12.75" x14ac:dyDescent="0.2">
      <c r="F573" s="174"/>
      <c r="G573" s="505"/>
      <c r="H573" s="505"/>
      <c r="I573" s="505"/>
      <c r="J573" s="505"/>
      <c r="K573" s="211"/>
      <c r="L573" s="209"/>
      <c r="M573" s="210"/>
      <c r="N573" s="219"/>
      <c r="O573" s="208"/>
      <c r="P573" s="231"/>
      <c r="Q573" s="239"/>
      <c r="R573" s="239"/>
      <c r="S573" s="208"/>
      <c r="U573" s="239"/>
      <c r="V573" s="239"/>
    </row>
    <row r="574" spans="6:22" s="33" customFormat="1" ht="12.75" x14ac:dyDescent="0.2">
      <c r="F574" s="174"/>
      <c r="G574" s="505"/>
      <c r="H574" s="505"/>
      <c r="I574" s="505"/>
      <c r="J574" s="505"/>
      <c r="K574" s="211"/>
      <c r="L574" s="209"/>
      <c r="M574" s="210"/>
      <c r="N574" s="219"/>
      <c r="O574" s="208"/>
      <c r="P574" s="231"/>
      <c r="Q574" s="239"/>
      <c r="R574" s="239"/>
      <c r="S574" s="208"/>
      <c r="U574" s="239"/>
      <c r="V574" s="239"/>
    </row>
    <row r="575" spans="6:22" s="33" customFormat="1" ht="12.75" x14ac:dyDescent="0.2">
      <c r="F575" s="174"/>
      <c r="G575" s="505"/>
      <c r="H575" s="505"/>
      <c r="I575" s="505"/>
      <c r="J575" s="505"/>
      <c r="K575" s="211"/>
      <c r="L575" s="209"/>
      <c r="M575" s="210"/>
      <c r="N575" s="219"/>
      <c r="O575" s="208"/>
      <c r="P575" s="231"/>
      <c r="Q575" s="239"/>
      <c r="R575" s="239"/>
      <c r="S575" s="208"/>
      <c r="U575" s="239"/>
      <c r="V575" s="239"/>
    </row>
    <row r="576" spans="6:22" s="33" customFormat="1" ht="12.75" x14ac:dyDescent="0.2">
      <c r="F576" s="174"/>
      <c r="G576" s="505"/>
      <c r="H576" s="505"/>
      <c r="I576" s="505"/>
      <c r="J576" s="505"/>
      <c r="K576" s="211"/>
      <c r="L576" s="209"/>
      <c r="M576" s="210"/>
      <c r="N576" s="219"/>
      <c r="O576" s="208"/>
      <c r="P576" s="231"/>
      <c r="Q576" s="239"/>
      <c r="R576" s="239"/>
      <c r="S576" s="208"/>
      <c r="U576" s="239"/>
      <c r="V576" s="239"/>
    </row>
    <row r="577" spans="6:22" s="33" customFormat="1" ht="12.75" x14ac:dyDescent="0.2">
      <c r="F577" s="174"/>
      <c r="G577" s="505"/>
      <c r="H577" s="505"/>
      <c r="I577" s="505"/>
      <c r="J577" s="505"/>
      <c r="K577" s="211"/>
      <c r="L577" s="209"/>
      <c r="M577" s="210"/>
      <c r="N577" s="219"/>
      <c r="O577" s="208"/>
      <c r="P577" s="231"/>
      <c r="Q577" s="239"/>
      <c r="R577" s="239"/>
      <c r="S577" s="208"/>
      <c r="U577" s="239"/>
      <c r="V577" s="239"/>
    </row>
    <row r="578" spans="6:22" s="33" customFormat="1" ht="12.75" x14ac:dyDescent="0.2">
      <c r="F578" s="174"/>
      <c r="G578" s="505"/>
      <c r="H578" s="505"/>
      <c r="I578" s="505"/>
      <c r="J578" s="505"/>
      <c r="K578" s="211"/>
      <c r="L578" s="209"/>
      <c r="M578" s="210"/>
      <c r="N578" s="219"/>
      <c r="O578" s="208"/>
      <c r="P578" s="231"/>
      <c r="Q578" s="239"/>
      <c r="R578" s="239"/>
      <c r="S578" s="208"/>
      <c r="U578" s="239"/>
      <c r="V578" s="239"/>
    </row>
    <row r="579" spans="6:22" s="33" customFormat="1" ht="12.75" x14ac:dyDescent="0.2">
      <c r="F579" s="174"/>
      <c r="G579" s="505"/>
      <c r="H579" s="505"/>
      <c r="I579" s="505"/>
      <c r="J579" s="505"/>
      <c r="K579" s="211"/>
      <c r="L579" s="209"/>
      <c r="M579" s="210"/>
      <c r="N579" s="219"/>
      <c r="O579" s="208"/>
      <c r="P579" s="231"/>
      <c r="Q579" s="239"/>
      <c r="R579" s="239"/>
      <c r="S579" s="208"/>
      <c r="U579" s="239"/>
      <c r="V579" s="239"/>
    </row>
    <row r="580" spans="6:22" s="33" customFormat="1" ht="12.75" x14ac:dyDescent="0.2">
      <c r="F580" s="174"/>
      <c r="G580" s="505"/>
      <c r="H580" s="505"/>
      <c r="I580" s="505"/>
      <c r="J580" s="505"/>
      <c r="K580" s="211"/>
      <c r="L580" s="209"/>
      <c r="M580" s="210"/>
      <c r="N580" s="219"/>
      <c r="O580" s="208"/>
      <c r="P580" s="231"/>
      <c r="Q580" s="239"/>
      <c r="R580" s="239"/>
      <c r="S580" s="208"/>
      <c r="U580" s="239"/>
      <c r="V580" s="239"/>
    </row>
    <row r="581" spans="6:22" s="33" customFormat="1" ht="12.75" x14ac:dyDescent="0.2">
      <c r="F581" s="174"/>
      <c r="G581" s="505"/>
      <c r="H581" s="505"/>
      <c r="I581" s="505"/>
      <c r="J581" s="505"/>
      <c r="K581" s="211"/>
      <c r="L581" s="209"/>
      <c r="M581" s="210"/>
      <c r="N581" s="219"/>
      <c r="O581" s="208"/>
      <c r="P581" s="231"/>
      <c r="Q581" s="239"/>
      <c r="R581" s="239"/>
      <c r="S581" s="208"/>
      <c r="U581" s="239"/>
      <c r="V581" s="239"/>
    </row>
    <row r="582" spans="6:22" s="33" customFormat="1" ht="12.75" x14ac:dyDescent="0.2">
      <c r="F582" s="174"/>
      <c r="G582" s="505"/>
      <c r="H582" s="505"/>
      <c r="I582" s="505"/>
      <c r="J582" s="505"/>
      <c r="K582" s="211"/>
      <c r="L582" s="209"/>
      <c r="M582" s="210"/>
      <c r="N582" s="219"/>
      <c r="O582" s="208"/>
      <c r="P582" s="231"/>
      <c r="Q582" s="239"/>
      <c r="R582" s="239"/>
      <c r="S582" s="208"/>
      <c r="U582" s="239"/>
      <c r="V582" s="239"/>
    </row>
    <row r="583" spans="6:22" s="33" customFormat="1" ht="12.75" x14ac:dyDescent="0.2">
      <c r="F583" s="174"/>
      <c r="G583" s="505"/>
      <c r="H583" s="505"/>
      <c r="I583" s="505"/>
      <c r="J583" s="505"/>
      <c r="K583" s="211"/>
      <c r="L583" s="209"/>
      <c r="M583" s="210"/>
      <c r="N583" s="219"/>
      <c r="O583" s="208"/>
      <c r="P583" s="231"/>
      <c r="Q583" s="239"/>
      <c r="R583" s="239"/>
      <c r="S583" s="208"/>
      <c r="U583" s="239"/>
      <c r="V583" s="239"/>
    </row>
    <row r="584" spans="6:22" s="33" customFormat="1" ht="12.75" x14ac:dyDescent="0.2">
      <c r="F584" s="174"/>
      <c r="G584" s="505"/>
      <c r="H584" s="505"/>
      <c r="I584" s="505"/>
      <c r="J584" s="505"/>
      <c r="K584" s="211"/>
      <c r="L584" s="209"/>
      <c r="M584" s="210"/>
      <c r="N584" s="219"/>
      <c r="O584" s="208"/>
      <c r="P584" s="231"/>
      <c r="Q584" s="239"/>
      <c r="R584" s="239"/>
      <c r="S584" s="208"/>
      <c r="U584" s="239"/>
      <c r="V584" s="239"/>
    </row>
    <row r="585" spans="6:22" s="33" customFormat="1" ht="12.75" x14ac:dyDescent="0.2">
      <c r="F585" s="174"/>
      <c r="G585" s="505"/>
      <c r="H585" s="505"/>
      <c r="I585" s="505"/>
      <c r="J585" s="505"/>
      <c r="K585" s="211"/>
      <c r="L585" s="209"/>
      <c r="M585" s="210"/>
      <c r="N585" s="219"/>
      <c r="O585" s="208"/>
      <c r="P585" s="231"/>
      <c r="Q585" s="239"/>
      <c r="R585" s="239"/>
      <c r="S585" s="208"/>
      <c r="U585" s="239"/>
      <c r="V585" s="239"/>
    </row>
    <row r="586" spans="6:22" s="33" customFormat="1" ht="12.75" x14ac:dyDescent="0.2">
      <c r="F586" s="174"/>
      <c r="G586" s="505"/>
      <c r="H586" s="505"/>
      <c r="I586" s="505"/>
      <c r="J586" s="505"/>
      <c r="K586" s="211"/>
      <c r="L586" s="209"/>
      <c r="M586" s="210"/>
      <c r="N586" s="219"/>
      <c r="O586" s="208"/>
      <c r="P586" s="231"/>
      <c r="Q586" s="239"/>
      <c r="R586" s="239"/>
      <c r="S586" s="208"/>
      <c r="U586" s="239"/>
      <c r="V586" s="239"/>
    </row>
    <row r="587" spans="6:22" s="33" customFormat="1" ht="12.75" x14ac:dyDescent="0.2">
      <c r="F587" s="174"/>
      <c r="G587" s="505"/>
      <c r="H587" s="505"/>
      <c r="I587" s="505"/>
      <c r="J587" s="505"/>
      <c r="K587" s="211"/>
      <c r="L587" s="209"/>
      <c r="M587" s="210"/>
      <c r="N587" s="219"/>
      <c r="O587" s="208"/>
      <c r="P587" s="231"/>
      <c r="Q587" s="239"/>
      <c r="R587" s="239"/>
      <c r="S587" s="208"/>
      <c r="U587" s="239"/>
      <c r="V587" s="239"/>
    </row>
    <row r="588" spans="6:22" s="33" customFormat="1" ht="12.75" x14ac:dyDescent="0.2">
      <c r="F588" s="174"/>
      <c r="G588" s="505"/>
      <c r="H588" s="505"/>
      <c r="I588" s="505"/>
      <c r="J588" s="505"/>
      <c r="K588" s="211"/>
      <c r="L588" s="209"/>
      <c r="M588" s="210"/>
      <c r="N588" s="219"/>
      <c r="O588" s="208"/>
      <c r="P588" s="231"/>
      <c r="Q588" s="239"/>
      <c r="R588" s="239"/>
      <c r="S588" s="208"/>
      <c r="U588" s="239"/>
      <c r="V588" s="239"/>
    </row>
    <row r="589" spans="6:22" s="33" customFormat="1" ht="12.75" x14ac:dyDescent="0.2">
      <c r="F589" s="174"/>
      <c r="G589" s="505"/>
      <c r="H589" s="505"/>
      <c r="I589" s="505"/>
      <c r="J589" s="505"/>
      <c r="K589" s="211"/>
      <c r="L589" s="209"/>
      <c r="M589" s="210"/>
      <c r="N589" s="219"/>
      <c r="O589" s="208"/>
      <c r="P589" s="231"/>
      <c r="Q589" s="239"/>
      <c r="R589" s="239"/>
      <c r="S589" s="208"/>
      <c r="U589" s="239"/>
      <c r="V589" s="239"/>
    </row>
    <row r="590" spans="6:22" s="33" customFormat="1" ht="12.75" x14ac:dyDescent="0.2">
      <c r="F590" s="174"/>
      <c r="G590" s="505"/>
      <c r="H590" s="505"/>
      <c r="I590" s="505"/>
      <c r="J590" s="505"/>
      <c r="K590" s="211"/>
      <c r="L590" s="209"/>
      <c r="M590" s="210"/>
      <c r="N590" s="219"/>
      <c r="O590" s="208"/>
      <c r="P590" s="231"/>
      <c r="Q590" s="239"/>
      <c r="R590" s="239"/>
      <c r="S590" s="208"/>
      <c r="U590" s="239"/>
      <c r="V590" s="239"/>
    </row>
    <row r="591" spans="6:22" s="33" customFormat="1" ht="12.75" x14ac:dyDescent="0.2">
      <c r="F591" s="174"/>
      <c r="G591" s="505"/>
      <c r="H591" s="505"/>
      <c r="I591" s="505"/>
      <c r="J591" s="505"/>
      <c r="K591" s="211"/>
      <c r="L591" s="209"/>
      <c r="M591" s="210"/>
      <c r="N591" s="219"/>
      <c r="O591" s="208"/>
      <c r="P591" s="231"/>
      <c r="Q591" s="239"/>
      <c r="R591" s="239"/>
      <c r="S591" s="208"/>
      <c r="U591" s="239"/>
      <c r="V591" s="239"/>
    </row>
    <row r="592" spans="6:22" s="33" customFormat="1" ht="12.75" x14ac:dyDescent="0.2">
      <c r="F592" s="174"/>
      <c r="G592" s="505"/>
      <c r="H592" s="505"/>
      <c r="I592" s="505"/>
      <c r="J592" s="505"/>
      <c r="K592" s="211"/>
      <c r="L592" s="209"/>
      <c r="M592" s="210"/>
      <c r="N592" s="219"/>
      <c r="O592" s="208"/>
      <c r="P592" s="231"/>
      <c r="Q592" s="239"/>
      <c r="R592" s="239"/>
      <c r="S592" s="208"/>
      <c r="U592" s="239"/>
      <c r="V592" s="239"/>
    </row>
    <row r="593" spans="6:22" s="33" customFormat="1" ht="12.75" x14ac:dyDescent="0.2">
      <c r="F593" s="174"/>
      <c r="G593" s="505"/>
      <c r="H593" s="505"/>
      <c r="I593" s="505"/>
      <c r="J593" s="505"/>
      <c r="K593" s="211"/>
      <c r="L593" s="209"/>
      <c r="M593" s="210"/>
      <c r="N593" s="219"/>
      <c r="O593" s="208"/>
      <c r="P593" s="231"/>
      <c r="Q593" s="239"/>
      <c r="R593" s="239"/>
      <c r="S593" s="208"/>
      <c r="U593" s="239"/>
      <c r="V593" s="239"/>
    </row>
    <row r="594" spans="6:22" s="33" customFormat="1" ht="12.75" x14ac:dyDescent="0.2">
      <c r="F594" s="174"/>
      <c r="G594" s="505"/>
      <c r="H594" s="505"/>
      <c r="I594" s="505"/>
      <c r="J594" s="505"/>
      <c r="K594" s="211"/>
      <c r="L594" s="209"/>
      <c r="M594" s="210"/>
      <c r="N594" s="219"/>
      <c r="O594" s="208"/>
      <c r="P594" s="231"/>
      <c r="Q594" s="239"/>
      <c r="R594" s="239"/>
      <c r="S594" s="208"/>
      <c r="U594" s="239"/>
      <c r="V594" s="239"/>
    </row>
    <row r="595" spans="6:22" s="33" customFormat="1" ht="12.75" x14ac:dyDescent="0.2">
      <c r="F595" s="174"/>
      <c r="G595" s="505"/>
      <c r="H595" s="505"/>
      <c r="I595" s="505"/>
      <c r="J595" s="505"/>
      <c r="K595" s="211"/>
      <c r="L595" s="209"/>
      <c r="M595" s="210"/>
      <c r="N595" s="219"/>
      <c r="O595" s="208"/>
      <c r="P595" s="231"/>
      <c r="Q595" s="239"/>
      <c r="R595" s="239"/>
      <c r="S595" s="208"/>
      <c r="U595" s="239"/>
      <c r="V595" s="239"/>
    </row>
    <row r="596" spans="6:22" s="33" customFormat="1" ht="12.75" x14ac:dyDescent="0.2">
      <c r="F596" s="174"/>
      <c r="G596" s="505"/>
      <c r="H596" s="505"/>
      <c r="I596" s="505"/>
      <c r="J596" s="505"/>
      <c r="K596" s="211"/>
      <c r="L596" s="209"/>
      <c r="M596" s="210"/>
      <c r="N596" s="219"/>
      <c r="O596" s="208"/>
      <c r="P596" s="231"/>
      <c r="Q596" s="239"/>
      <c r="R596" s="239"/>
      <c r="S596" s="208"/>
      <c r="U596" s="239"/>
      <c r="V596" s="239"/>
    </row>
    <row r="597" spans="6:22" s="33" customFormat="1" ht="12.75" x14ac:dyDescent="0.2">
      <c r="F597" s="174"/>
      <c r="G597" s="505"/>
      <c r="H597" s="505"/>
      <c r="I597" s="505"/>
      <c r="J597" s="505"/>
      <c r="K597" s="211"/>
      <c r="L597" s="209"/>
      <c r="M597" s="210"/>
      <c r="N597" s="219"/>
      <c r="O597" s="208"/>
      <c r="P597" s="231"/>
      <c r="Q597" s="239"/>
      <c r="R597" s="239"/>
      <c r="S597" s="208"/>
      <c r="U597" s="239"/>
      <c r="V597" s="239"/>
    </row>
    <row r="598" spans="6:22" s="33" customFormat="1" ht="12.75" x14ac:dyDescent="0.2">
      <c r="F598" s="174"/>
      <c r="G598" s="505"/>
      <c r="H598" s="505"/>
      <c r="I598" s="505"/>
      <c r="J598" s="505"/>
      <c r="K598" s="211"/>
      <c r="L598" s="209"/>
      <c r="M598" s="210"/>
      <c r="N598" s="219"/>
      <c r="O598" s="208"/>
      <c r="P598" s="231"/>
      <c r="Q598" s="239"/>
      <c r="R598" s="239"/>
      <c r="S598" s="208"/>
      <c r="U598" s="239"/>
      <c r="V598" s="239"/>
    </row>
    <row r="599" spans="6:22" s="33" customFormat="1" ht="12.75" x14ac:dyDescent="0.2">
      <c r="F599" s="174"/>
      <c r="G599" s="505"/>
      <c r="H599" s="505"/>
      <c r="I599" s="505"/>
      <c r="J599" s="505"/>
      <c r="K599" s="211"/>
      <c r="L599" s="209"/>
      <c r="M599" s="210"/>
      <c r="N599" s="219"/>
      <c r="O599" s="208"/>
      <c r="P599" s="231"/>
      <c r="Q599" s="239"/>
      <c r="R599" s="239"/>
      <c r="S599" s="208"/>
      <c r="U599" s="239"/>
      <c r="V599" s="239"/>
    </row>
    <row r="600" spans="6:22" s="33" customFormat="1" ht="12.75" x14ac:dyDescent="0.2">
      <c r="F600" s="174"/>
      <c r="G600" s="505"/>
      <c r="H600" s="505"/>
      <c r="I600" s="505"/>
      <c r="J600" s="505"/>
      <c r="K600" s="211"/>
      <c r="L600" s="209"/>
      <c r="M600" s="210"/>
      <c r="N600" s="219"/>
      <c r="O600" s="208"/>
      <c r="P600" s="231"/>
      <c r="Q600" s="239"/>
      <c r="R600" s="239"/>
      <c r="S600" s="208"/>
      <c r="U600" s="239"/>
      <c r="V600" s="239"/>
    </row>
    <row r="601" spans="6:22" s="33" customFormat="1" ht="12.75" x14ac:dyDescent="0.2">
      <c r="F601" s="174"/>
      <c r="G601" s="505"/>
      <c r="H601" s="505"/>
      <c r="I601" s="505"/>
      <c r="J601" s="505"/>
      <c r="K601" s="211"/>
      <c r="L601" s="209"/>
      <c r="M601" s="210"/>
      <c r="N601" s="219"/>
      <c r="O601" s="208"/>
      <c r="P601" s="231"/>
      <c r="Q601" s="239"/>
      <c r="R601" s="239"/>
      <c r="S601" s="208"/>
      <c r="U601" s="239"/>
      <c r="V601" s="239"/>
    </row>
    <row r="602" spans="6:22" s="33" customFormat="1" ht="12.75" x14ac:dyDescent="0.2">
      <c r="F602" s="174"/>
      <c r="G602" s="505"/>
      <c r="H602" s="505"/>
      <c r="I602" s="505"/>
      <c r="J602" s="505"/>
      <c r="K602" s="211"/>
      <c r="L602" s="209"/>
      <c r="M602" s="210"/>
      <c r="N602" s="219"/>
      <c r="O602" s="208"/>
      <c r="P602" s="231"/>
      <c r="Q602" s="239"/>
      <c r="R602" s="239"/>
      <c r="S602" s="208"/>
      <c r="U602" s="239"/>
      <c r="V602" s="239"/>
    </row>
    <row r="603" spans="6:22" s="33" customFormat="1" ht="12.75" x14ac:dyDescent="0.2">
      <c r="F603" s="174"/>
      <c r="G603" s="505"/>
      <c r="H603" s="505"/>
      <c r="I603" s="505"/>
      <c r="J603" s="505"/>
      <c r="K603" s="211"/>
      <c r="L603" s="209"/>
      <c r="M603" s="210"/>
      <c r="N603" s="219"/>
      <c r="O603" s="208"/>
      <c r="P603" s="231"/>
      <c r="Q603" s="239"/>
      <c r="R603" s="239"/>
      <c r="S603" s="208"/>
      <c r="U603" s="239"/>
      <c r="V603" s="239"/>
    </row>
    <row r="604" spans="6:22" s="33" customFormat="1" ht="12.75" x14ac:dyDescent="0.2">
      <c r="F604" s="174"/>
      <c r="G604" s="505"/>
      <c r="H604" s="505"/>
      <c r="I604" s="505"/>
      <c r="J604" s="505"/>
      <c r="K604" s="211"/>
      <c r="L604" s="209"/>
      <c r="M604" s="210"/>
      <c r="N604" s="219"/>
      <c r="O604" s="208"/>
      <c r="P604" s="231"/>
      <c r="Q604" s="239"/>
      <c r="R604" s="239"/>
      <c r="S604" s="208"/>
      <c r="U604" s="239"/>
      <c r="V604" s="239"/>
    </row>
    <row r="605" spans="6:22" s="33" customFormat="1" ht="12.75" x14ac:dyDescent="0.2">
      <c r="F605" s="174"/>
      <c r="G605" s="505"/>
      <c r="H605" s="505"/>
      <c r="I605" s="505"/>
      <c r="J605" s="505"/>
      <c r="K605" s="211"/>
      <c r="L605" s="209"/>
      <c r="M605" s="210"/>
      <c r="N605" s="219"/>
      <c r="O605" s="208"/>
      <c r="P605" s="231"/>
      <c r="Q605" s="239"/>
      <c r="R605" s="239"/>
      <c r="S605" s="208"/>
      <c r="U605" s="239"/>
      <c r="V605" s="239"/>
    </row>
    <row r="606" spans="6:22" s="33" customFormat="1" ht="12.75" x14ac:dyDescent="0.2">
      <c r="F606" s="174"/>
      <c r="G606" s="505"/>
      <c r="H606" s="505"/>
      <c r="I606" s="505"/>
      <c r="J606" s="505"/>
      <c r="K606" s="211"/>
      <c r="L606" s="209"/>
      <c r="M606" s="210"/>
      <c r="N606" s="219"/>
      <c r="O606" s="208"/>
      <c r="P606" s="231"/>
      <c r="Q606" s="239"/>
      <c r="R606" s="239"/>
      <c r="S606" s="208"/>
      <c r="U606" s="239"/>
      <c r="V606" s="239"/>
    </row>
    <row r="607" spans="6:22" s="33" customFormat="1" ht="12.75" x14ac:dyDescent="0.2">
      <c r="F607" s="174"/>
      <c r="G607" s="505"/>
      <c r="H607" s="505"/>
      <c r="I607" s="505"/>
      <c r="J607" s="505"/>
      <c r="K607" s="211"/>
      <c r="L607" s="209"/>
      <c r="M607" s="210"/>
      <c r="N607" s="219"/>
      <c r="O607" s="208"/>
      <c r="P607" s="231"/>
      <c r="Q607" s="239"/>
      <c r="R607" s="239"/>
      <c r="S607" s="208"/>
      <c r="U607" s="239"/>
      <c r="V607" s="239"/>
    </row>
    <row r="608" spans="6:22" s="33" customFormat="1" ht="12.75" x14ac:dyDescent="0.2">
      <c r="F608" s="174"/>
      <c r="G608" s="505"/>
      <c r="H608" s="505"/>
      <c r="I608" s="505"/>
      <c r="J608" s="505"/>
      <c r="K608" s="211"/>
      <c r="L608" s="209"/>
      <c r="M608" s="210"/>
      <c r="N608" s="219"/>
      <c r="O608" s="208"/>
      <c r="P608" s="231"/>
      <c r="Q608" s="239"/>
      <c r="R608" s="239"/>
      <c r="S608" s="208"/>
      <c r="U608" s="239"/>
      <c r="V608" s="239"/>
    </row>
    <row r="609" spans="6:22" s="33" customFormat="1" ht="12.75" x14ac:dyDescent="0.2">
      <c r="F609" s="174"/>
      <c r="G609" s="505"/>
      <c r="H609" s="505"/>
      <c r="I609" s="505"/>
      <c r="J609" s="505"/>
      <c r="K609" s="211"/>
      <c r="L609" s="209"/>
      <c r="M609" s="210"/>
      <c r="N609" s="219"/>
      <c r="O609" s="208"/>
      <c r="P609" s="231"/>
      <c r="Q609" s="239"/>
      <c r="R609" s="239"/>
      <c r="S609" s="208"/>
      <c r="U609" s="239"/>
      <c r="V609" s="239"/>
    </row>
    <row r="610" spans="6:22" s="33" customFormat="1" ht="12.75" x14ac:dyDescent="0.2">
      <c r="F610" s="174"/>
      <c r="G610" s="505"/>
      <c r="H610" s="505"/>
      <c r="I610" s="505"/>
      <c r="J610" s="505"/>
      <c r="K610" s="211"/>
      <c r="L610" s="209"/>
      <c r="M610" s="210"/>
      <c r="N610" s="219"/>
      <c r="O610" s="208"/>
      <c r="P610" s="231"/>
      <c r="Q610" s="239"/>
      <c r="R610" s="239"/>
      <c r="S610" s="208"/>
      <c r="U610" s="239"/>
      <c r="V610" s="239"/>
    </row>
    <row r="611" spans="6:22" s="33" customFormat="1" ht="12.75" x14ac:dyDescent="0.2">
      <c r="F611" s="174"/>
      <c r="G611" s="505"/>
      <c r="H611" s="505"/>
      <c r="I611" s="505"/>
      <c r="J611" s="505"/>
      <c r="K611" s="211"/>
      <c r="L611" s="209"/>
      <c r="M611" s="210"/>
      <c r="N611" s="219"/>
      <c r="O611" s="208"/>
      <c r="P611" s="231"/>
      <c r="Q611" s="239"/>
      <c r="R611" s="239"/>
      <c r="S611" s="208"/>
      <c r="U611" s="239"/>
      <c r="V611" s="239"/>
    </row>
    <row r="612" spans="6:22" s="33" customFormat="1" ht="12.75" x14ac:dyDescent="0.2">
      <c r="F612" s="174"/>
      <c r="G612" s="505"/>
      <c r="H612" s="505"/>
      <c r="I612" s="505"/>
      <c r="J612" s="505"/>
      <c r="K612" s="211"/>
      <c r="L612" s="209"/>
      <c r="M612" s="210"/>
      <c r="N612" s="219"/>
      <c r="O612" s="208"/>
      <c r="P612" s="231"/>
      <c r="Q612" s="239"/>
      <c r="R612" s="239"/>
      <c r="S612" s="208"/>
      <c r="U612" s="239"/>
      <c r="V612" s="239"/>
    </row>
    <row r="613" spans="6:22" s="33" customFormat="1" ht="12.75" x14ac:dyDescent="0.2">
      <c r="F613" s="174"/>
      <c r="G613" s="505"/>
      <c r="H613" s="505"/>
      <c r="I613" s="505"/>
      <c r="J613" s="505"/>
      <c r="K613" s="211"/>
      <c r="L613" s="209"/>
      <c r="M613" s="210"/>
      <c r="N613" s="219"/>
      <c r="O613" s="208"/>
      <c r="P613" s="231"/>
      <c r="Q613" s="239"/>
      <c r="R613" s="239"/>
      <c r="S613" s="208"/>
      <c r="U613" s="239"/>
      <c r="V613" s="239"/>
    </row>
    <row r="614" spans="6:22" s="33" customFormat="1" ht="12.75" x14ac:dyDescent="0.2">
      <c r="F614" s="174"/>
      <c r="G614" s="505"/>
      <c r="H614" s="505"/>
      <c r="I614" s="505"/>
      <c r="J614" s="505"/>
      <c r="K614" s="211"/>
      <c r="L614" s="209"/>
      <c r="M614" s="210"/>
      <c r="N614" s="219"/>
      <c r="O614" s="208"/>
      <c r="P614" s="231"/>
      <c r="Q614" s="239"/>
      <c r="R614" s="239"/>
      <c r="S614" s="208"/>
      <c r="U614" s="239"/>
      <c r="V614" s="239"/>
    </row>
    <row r="615" spans="6:22" s="33" customFormat="1" ht="12.75" x14ac:dyDescent="0.2">
      <c r="F615" s="174"/>
      <c r="G615" s="505"/>
      <c r="H615" s="505"/>
      <c r="I615" s="505"/>
      <c r="J615" s="505"/>
      <c r="K615" s="211"/>
      <c r="L615" s="209"/>
      <c r="M615" s="210"/>
      <c r="N615" s="219"/>
      <c r="O615" s="208"/>
      <c r="P615" s="231"/>
      <c r="Q615" s="239"/>
      <c r="R615" s="239"/>
      <c r="S615" s="208"/>
      <c r="U615" s="239"/>
      <c r="V615" s="239"/>
    </row>
    <row r="616" spans="6:22" s="33" customFormat="1" ht="12.75" x14ac:dyDescent="0.2">
      <c r="F616" s="174"/>
      <c r="G616" s="505"/>
      <c r="H616" s="505"/>
      <c r="I616" s="505"/>
      <c r="J616" s="505"/>
      <c r="K616" s="211"/>
      <c r="L616" s="209"/>
      <c r="M616" s="210"/>
      <c r="N616" s="219"/>
      <c r="O616" s="208"/>
      <c r="P616" s="231"/>
      <c r="Q616" s="239"/>
      <c r="R616" s="239"/>
      <c r="S616" s="208"/>
      <c r="U616" s="239"/>
      <c r="V616" s="239"/>
    </row>
    <row r="617" spans="6:22" s="33" customFormat="1" ht="12.75" x14ac:dyDescent="0.2">
      <c r="F617" s="174"/>
      <c r="G617" s="505"/>
      <c r="H617" s="505"/>
      <c r="I617" s="505"/>
      <c r="J617" s="505"/>
      <c r="K617" s="211"/>
      <c r="L617" s="209"/>
      <c r="M617" s="210"/>
      <c r="N617" s="219"/>
      <c r="O617" s="208"/>
      <c r="P617" s="231"/>
      <c r="Q617" s="239"/>
      <c r="R617" s="239"/>
      <c r="S617" s="208"/>
      <c r="U617" s="239"/>
      <c r="V617" s="239"/>
    </row>
    <row r="618" spans="6:22" s="33" customFormat="1" ht="12.75" x14ac:dyDescent="0.2">
      <c r="F618" s="174"/>
      <c r="G618" s="505"/>
      <c r="H618" s="505"/>
      <c r="I618" s="505"/>
      <c r="J618" s="505"/>
      <c r="K618" s="211"/>
      <c r="L618" s="209"/>
      <c r="M618" s="210"/>
      <c r="N618" s="219"/>
      <c r="O618" s="208"/>
      <c r="P618" s="231"/>
      <c r="Q618" s="239"/>
      <c r="R618" s="239"/>
      <c r="S618" s="208"/>
      <c r="U618" s="239"/>
      <c r="V618" s="239"/>
    </row>
    <row r="619" spans="6:22" s="33" customFormat="1" ht="12.75" x14ac:dyDescent="0.2">
      <c r="F619" s="174"/>
      <c r="G619" s="505"/>
      <c r="H619" s="505"/>
      <c r="I619" s="505"/>
      <c r="J619" s="505"/>
      <c r="K619" s="211"/>
      <c r="L619" s="209"/>
      <c r="M619" s="210"/>
      <c r="N619" s="219"/>
      <c r="O619" s="208"/>
      <c r="P619" s="231"/>
      <c r="Q619" s="239"/>
      <c r="R619" s="239"/>
      <c r="S619" s="208"/>
      <c r="U619" s="239"/>
      <c r="V619" s="239"/>
    </row>
    <row r="620" spans="6:22" s="33" customFormat="1" ht="12.75" x14ac:dyDescent="0.2">
      <c r="F620" s="174"/>
      <c r="G620" s="505"/>
      <c r="H620" s="505"/>
      <c r="I620" s="505"/>
      <c r="J620" s="505"/>
      <c r="K620" s="211"/>
      <c r="L620" s="209"/>
      <c r="M620" s="210"/>
      <c r="N620" s="219"/>
      <c r="O620" s="208"/>
      <c r="P620" s="231"/>
      <c r="Q620" s="239"/>
      <c r="R620" s="239"/>
      <c r="S620" s="208"/>
      <c r="U620" s="239"/>
      <c r="V620" s="239"/>
    </row>
    <row r="621" spans="6:22" s="33" customFormat="1" ht="12.75" x14ac:dyDescent="0.2">
      <c r="F621" s="174"/>
      <c r="G621" s="505"/>
      <c r="H621" s="505"/>
      <c r="I621" s="505"/>
      <c r="J621" s="505"/>
      <c r="K621" s="211"/>
      <c r="L621" s="209"/>
      <c r="M621" s="210"/>
      <c r="N621" s="219"/>
      <c r="O621" s="208"/>
      <c r="P621" s="231"/>
      <c r="Q621" s="239"/>
      <c r="R621" s="239"/>
      <c r="S621" s="208"/>
      <c r="U621" s="239"/>
      <c r="V621" s="239"/>
    </row>
    <row r="622" spans="6:22" s="33" customFormat="1" ht="12.75" x14ac:dyDescent="0.2">
      <c r="F622" s="174"/>
      <c r="G622" s="505"/>
      <c r="H622" s="505"/>
      <c r="I622" s="505"/>
      <c r="J622" s="505"/>
      <c r="K622" s="211"/>
      <c r="L622" s="209"/>
      <c r="M622" s="210"/>
      <c r="N622" s="219"/>
      <c r="O622" s="208"/>
      <c r="P622" s="231"/>
      <c r="Q622" s="239"/>
      <c r="R622" s="239"/>
      <c r="S622" s="208"/>
      <c r="U622" s="239"/>
      <c r="V622" s="239"/>
    </row>
    <row r="623" spans="6:22" s="33" customFormat="1" ht="12.75" x14ac:dyDescent="0.2">
      <c r="F623" s="174"/>
      <c r="G623" s="505"/>
      <c r="H623" s="505"/>
      <c r="I623" s="505"/>
      <c r="J623" s="505"/>
      <c r="K623" s="211"/>
      <c r="L623" s="209"/>
      <c r="M623" s="210"/>
      <c r="N623" s="219"/>
      <c r="O623" s="208"/>
      <c r="P623" s="231"/>
      <c r="Q623" s="239"/>
      <c r="R623" s="239"/>
      <c r="S623" s="208"/>
      <c r="U623" s="239"/>
      <c r="V623" s="239"/>
    </row>
    <row r="624" spans="6:22" s="33" customFormat="1" ht="12.75" x14ac:dyDescent="0.2">
      <c r="F624" s="174"/>
      <c r="G624" s="505"/>
      <c r="H624" s="505"/>
      <c r="I624" s="505"/>
      <c r="J624" s="505"/>
      <c r="K624" s="211"/>
      <c r="L624" s="209"/>
      <c r="M624" s="210"/>
      <c r="N624" s="219"/>
      <c r="O624" s="208"/>
      <c r="P624" s="231"/>
      <c r="Q624" s="239"/>
      <c r="R624" s="239"/>
      <c r="S624" s="208"/>
      <c r="U624" s="239"/>
      <c r="V624" s="239"/>
    </row>
    <row r="625" spans="6:22" s="33" customFormat="1" ht="12.75" x14ac:dyDescent="0.2">
      <c r="F625" s="174"/>
      <c r="G625" s="505"/>
      <c r="H625" s="505"/>
      <c r="I625" s="505"/>
      <c r="J625" s="505"/>
      <c r="K625" s="211"/>
      <c r="L625" s="209"/>
      <c r="M625" s="210"/>
      <c r="N625" s="219"/>
      <c r="O625" s="208"/>
      <c r="P625" s="231"/>
      <c r="Q625" s="239"/>
      <c r="R625" s="239"/>
      <c r="S625" s="208"/>
      <c r="U625" s="239"/>
      <c r="V625" s="239"/>
    </row>
    <row r="626" spans="6:22" s="33" customFormat="1" ht="12.75" x14ac:dyDescent="0.2">
      <c r="F626" s="174"/>
      <c r="G626" s="505"/>
      <c r="H626" s="505"/>
      <c r="I626" s="505"/>
      <c r="J626" s="505"/>
      <c r="K626" s="211"/>
      <c r="L626" s="209"/>
      <c r="M626" s="210"/>
      <c r="N626" s="219"/>
      <c r="O626" s="208"/>
      <c r="P626" s="231"/>
      <c r="Q626" s="239"/>
      <c r="R626" s="239"/>
      <c r="S626" s="208"/>
      <c r="U626" s="239"/>
      <c r="V626" s="239"/>
    </row>
    <row r="627" spans="6:22" s="33" customFormat="1" ht="12.75" x14ac:dyDescent="0.2">
      <c r="F627" s="174"/>
      <c r="G627" s="505"/>
      <c r="H627" s="505"/>
      <c r="I627" s="505"/>
      <c r="J627" s="505"/>
      <c r="K627" s="211"/>
      <c r="L627" s="209"/>
      <c r="M627" s="210"/>
      <c r="N627" s="219"/>
      <c r="O627" s="208"/>
      <c r="P627" s="231"/>
      <c r="Q627" s="239"/>
      <c r="R627" s="239"/>
      <c r="S627" s="208"/>
      <c r="U627" s="239"/>
      <c r="V627" s="239"/>
    </row>
    <row r="628" spans="6:22" s="33" customFormat="1" ht="12.75" x14ac:dyDescent="0.2">
      <c r="F628" s="174"/>
      <c r="G628" s="505"/>
      <c r="H628" s="505"/>
      <c r="I628" s="505"/>
      <c r="J628" s="505"/>
      <c r="K628" s="211"/>
      <c r="L628" s="209"/>
      <c r="M628" s="210"/>
      <c r="N628" s="219"/>
      <c r="O628" s="208"/>
      <c r="P628" s="231"/>
      <c r="Q628" s="239"/>
      <c r="R628" s="239"/>
      <c r="S628" s="208"/>
      <c r="U628" s="239"/>
      <c r="V628" s="239"/>
    </row>
    <row r="629" spans="6:22" s="33" customFormat="1" ht="12.75" x14ac:dyDescent="0.2">
      <c r="F629" s="174"/>
      <c r="G629" s="505"/>
      <c r="H629" s="505"/>
      <c r="I629" s="505"/>
      <c r="J629" s="505"/>
      <c r="K629" s="211"/>
      <c r="L629" s="209"/>
      <c r="M629" s="210"/>
      <c r="N629" s="219"/>
      <c r="O629" s="208"/>
      <c r="P629" s="231"/>
      <c r="Q629" s="239"/>
      <c r="R629" s="239"/>
      <c r="S629" s="208"/>
      <c r="U629" s="239"/>
      <c r="V629" s="239"/>
    </row>
    <row r="630" spans="6:22" s="33" customFormat="1" ht="12.75" x14ac:dyDescent="0.2">
      <c r="F630" s="174"/>
      <c r="G630" s="505"/>
      <c r="H630" s="505"/>
      <c r="I630" s="505"/>
      <c r="J630" s="505"/>
      <c r="K630" s="211"/>
      <c r="L630" s="209"/>
      <c r="M630" s="210"/>
      <c r="N630" s="219"/>
      <c r="O630" s="208"/>
      <c r="P630" s="231"/>
      <c r="Q630" s="239"/>
      <c r="R630" s="239"/>
      <c r="S630" s="208"/>
      <c r="U630" s="239"/>
      <c r="V630" s="239"/>
    </row>
    <row r="631" spans="6:22" s="33" customFormat="1" ht="12.75" x14ac:dyDescent="0.2">
      <c r="F631" s="174"/>
      <c r="G631" s="505"/>
      <c r="H631" s="505"/>
      <c r="I631" s="505"/>
      <c r="J631" s="505"/>
      <c r="K631" s="211"/>
      <c r="L631" s="209"/>
      <c r="M631" s="210"/>
      <c r="N631" s="219"/>
      <c r="O631" s="208"/>
      <c r="P631" s="231"/>
      <c r="Q631" s="239"/>
      <c r="R631" s="239"/>
      <c r="S631" s="208"/>
      <c r="U631" s="239"/>
      <c r="V631" s="239"/>
    </row>
    <row r="632" spans="6:22" s="33" customFormat="1" ht="12.75" x14ac:dyDescent="0.2">
      <c r="F632" s="174"/>
      <c r="G632" s="505"/>
      <c r="H632" s="505"/>
      <c r="I632" s="505"/>
      <c r="J632" s="505"/>
      <c r="K632" s="211"/>
      <c r="L632" s="209"/>
      <c r="M632" s="210"/>
      <c r="N632" s="219"/>
      <c r="O632" s="208"/>
      <c r="P632" s="231"/>
      <c r="Q632" s="239"/>
      <c r="R632" s="239"/>
      <c r="S632" s="208"/>
      <c r="U632" s="239"/>
      <c r="V632" s="239"/>
    </row>
    <row r="633" spans="6:22" x14ac:dyDescent="0.2">
      <c r="K633" s="213"/>
      <c r="L633" s="194"/>
      <c r="M633" s="188"/>
      <c r="N633" s="220"/>
    </row>
    <row r="634" spans="6:22" x14ac:dyDescent="0.2">
      <c r="K634" s="213"/>
      <c r="L634" s="194"/>
      <c r="M634" s="188"/>
      <c r="N634" s="220"/>
    </row>
    <row r="635" spans="6:22" x14ac:dyDescent="0.2">
      <c r="K635" s="213"/>
      <c r="L635" s="194"/>
      <c r="M635" s="188"/>
      <c r="N635" s="220"/>
    </row>
    <row r="636" spans="6:22" x14ac:dyDescent="0.2">
      <c r="K636" s="213"/>
      <c r="L636" s="194"/>
      <c r="M636" s="188"/>
      <c r="N636" s="220"/>
    </row>
    <row r="637" spans="6:22" x14ac:dyDescent="0.2">
      <c r="K637" s="213"/>
      <c r="L637" s="194"/>
      <c r="M637" s="188"/>
      <c r="N637" s="220"/>
    </row>
    <row r="638" spans="6:22" x14ac:dyDescent="0.2">
      <c r="K638" s="213"/>
      <c r="L638" s="194"/>
      <c r="M638" s="188"/>
      <c r="N638" s="220"/>
    </row>
    <row r="639" spans="6:22" x14ac:dyDescent="0.2">
      <c r="K639" s="213"/>
      <c r="L639" s="194"/>
      <c r="M639" s="188"/>
      <c r="N639" s="220"/>
    </row>
    <row r="640" spans="6:22" x14ac:dyDescent="0.2">
      <c r="K640" s="213"/>
      <c r="L640" s="194"/>
      <c r="M640" s="188"/>
      <c r="N640" s="220"/>
    </row>
    <row r="641" spans="11:14" x14ac:dyDescent="0.2">
      <c r="K641" s="213"/>
      <c r="L641" s="194"/>
      <c r="M641" s="188"/>
      <c r="N641" s="220"/>
    </row>
    <row r="642" spans="11:14" x14ac:dyDescent="0.2">
      <c r="K642" s="213"/>
      <c r="L642" s="194"/>
      <c r="M642" s="188"/>
      <c r="N642" s="220"/>
    </row>
    <row r="643" spans="11:14" x14ac:dyDescent="0.2">
      <c r="K643" s="213"/>
      <c r="L643" s="194"/>
      <c r="M643" s="188"/>
      <c r="N643" s="220"/>
    </row>
    <row r="644" spans="11:14" x14ac:dyDescent="0.2">
      <c r="K644" s="213"/>
      <c r="L644" s="194"/>
      <c r="M644" s="188"/>
      <c r="N644" s="220"/>
    </row>
    <row r="645" spans="11:14" x14ac:dyDescent="0.2">
      <c r="K645" s="213"/>
      <c r="L645" s="194"/>
      <c r="M645" s="188"/>
      <c r="N645" s="220"/>
    </row>
    <row r="646" spans="11:14" x14ac:dyDescent="0.2">
      <c r="K646" s="213"/>
      <c r="L646" s="194"/>
      <c r="M646" s="188"/>
      <c r="N646" s="220"/>
    </row>
    <row r="647" spans="11:14" x14ac:dyDescent="0.2">
      <c r="K647" s="213"/>
      <c r="L647" s="194"/>
      <c r="M647" s="188"/>
      <c r="N647" s="220"/>
    </row>
    <row r="648" spans="11:14" x14ac:dyDescent="0.2">
      <c r="K648" s="213"/>
      <c r="L648" s="194"/>
      <c r="M648" s="188"/>
      <c r="N648" s="220"/>
    </row>
    <row r="649" spans="11:14" x14ac:dyDescent="0.2">
      <c r="K649" s="213"/>
      <c r="L649" s="194"/>
      <c r="M649" s="188"/>
      <c r="N649" s="220"/>
    </row>
    <row r="650" spans="11:14" x14ac:dyDescent="0.2">
      <c r="K650" s="213"/>
      <c r="L650" s="194"/>
      <c r="M650" s="188"/>
      <c r="N650" s="220"/>
    </row>
    <row r="651" spans="11:14" x14ac:dyDescent="0.2">
      <c r="K651" s="213"/>
      <c r="L651" s="194"/>
      <c r="M651" s="188"/>
      <c r="N651" s="220"/>
    </row>
    <row r="652" spans="11:14" x14ac:dyDescent="0.2">
      <c r="K652" s="213"/>
      <c r="L652" s="194"/>
      <c r="M652" s="188"/>
      <c r="N652" s="220"/>
    </row>
    <row r="653" spans="11:14" x14ac:dyDescent="0.2">
      <c r="K653" s="213"/>
      <c r="L653" s="194"/>
      <c r="M653" s="188"/>
      <c r="N653" s="220"/>
    </row>
    <row r="654" spans="11:14" x14ac:dyDescent="0.2">
      <c r="K654" s="213"/>
      <c r="L654" s="194"/>
      <c r="M654" s="188"/>
      <c r="N654" s="220"/>
    </row>
    <row r="655" spans="11:14" x14ac:dyDescent="0.2">
      <c r="K655" s="213"/>
      <c r="L655" s="194"/>
      <c r="M655" s="188"/>
      <c r="N655" s="220"/>
    </row>
    <row r="656" spans="11:14" x14ac:dyDescent="0.2">
      <c r="K656" s="213"/>
      <c r="L656" s="194"/>
      <c r="M656" s="188"/>
      <c r="N656" s="220"/>
    </row>
    <row r="657" spans="11:14" x14ac:dyDescent="0.2">
      <c r="K657" s="213"/>
      <c r="L657" s="194"/>
      <c r="M657" s="188"/>
      <c r="N657" s="220"/>
    </row>
    <row r="658" spans="11:14" x14ac:dyDescent="0.2">
      <c r="K658" s="213"/>
      <c r="L658" s="194"/>
      <c r="M658" s="188"/>
      <c r="N658" s="220"/>
    </row>
    <row r="659" spans="11:14" x14ac:dyDescent="0.2">
      <c r="K659" s="213"/>
      <c r="L659" s="194"/>
      <c r="M659" s="188"/>
      <c r="N659" s="220"/>
    </row>
    <row r="660" spans="11:14" x14ac:dyDescent="0.2">
      <c r="K660" s="213"/>
      <c r="L660" s="194"/>
      <c r="M660" s="188"/>
      <c r="N660" s="220"/>
    </row>
    <row r="661" spans="11:14" x14ac:dyDescent="0.2">
      <c r="K661" s="213"/>
      <c r="L661" s="194"/>
      <c r="M661" s="188"/>
      <c r="N661" s="220"/>
    </row>
    <row r="662" spans="11:14" x14ac:dyDescent="0.2">
      <c r="K662" s="213"/>
      <c r="L662" s="194"/>
      <c r="M662" s="188"/>
      <c r="N662" s="220"/>
    </row>
    <row r="663" spans="11:14" x14ac:dyDescent="0.2">
      <c r="K663" s="213"/>
      <c r="L663" s="194"/>
      <c r="M663" s="188"/>
      <c r="N663" s="220"/>
    </row>
    <row r="664" spans="11:14" x14ac:dyDescent="0.2">
      <c r="K664" s="213"/>
      <c r="L664" s="194"/>
      <c r="M664" s="188"/>
      <c r="N664" s="220"/>
    </row>
    <row r="665" spans="11:14" x14ac:dyDescent="0.2">
      <c r="K665" s="213"/>
      <c r="L665" s="194"/>
      <c r="M665" s="188"/>
      <c r="N665" s="220"/>
    </row>
    <row r="666" spans="11:14" x14ac:dyDescent="0.2">
      <c r="K666" s="213"/>
      <c r="L666" s="194"/>
      <c r="M666" s="188"/>
      <c r="N666" s="220"/>
    </row>
    <row r="667" spans="11:14" x14ac:dyDescent="0.2">
      <c r="K667" s="213"/>
      <c r="L667" s="194"/>
      <c r="M667" s="188"/>
      <c r="N667" s="220"/>
    </row>
    <row r="668" spans="11:14" x14ac:dyDescent="0.2">
      <c r="K668" s="213"/>
      <c r="L668" s="194"/>
      <c r="M668" s="188"/>
      <c r="N668" s="220"/>
    </row>
    <row r="669" spans="11:14" x14ac:dyDescent="0.2">
      <c r="K669" s="213"/>
      <c r="L669" s="194"/>
      <c r="M669" s="188"/>
      <c r="N669" s="220"/>
    </row>
    <row r="670" spans="11:14" x14ac:dyDescent="0.2">
      <c r="K670" s="213"/>
      <c r="L670" s="194"/>
      <c r="M670" s="188"/>
      <c r="N670" s="220"/>
    </row>
    <row r="671" spans="11:14" x14ac:dyDescent="0.2">
      <c r="K671" s="213"/>
      <c r="L671" s="194"/>
      <c r="M671" s="188"/>
      <c r="N671" s="220"/>
    </row>
    <row r="672" spans="11:14" x14ac:dyDescent="0.2">
      <c r="K672" s="213"/>
      <c r="L672" s="194"/>
      <c r="M672" s="188"/>
      <c r="N672" s="220"/>
    </row>
    <row r="673" spans="11:14" x14ac:dyDescent="0.2">
      <c r="K673" s="213"/>
      <c r="L673" s="194"/>
      <c r="M673" s="188"/>
      <c r="N673" s="220"/>
    </row>
    <row r="674" spans="11:14" x14ac:dyDescent="0.2">
      <c r="K674" s="213"/>
      <c r="L674" s="194"/>
      <c r="M674" s="188"/>
      <c r="N674" s="220"/>
    </row>
    <row r="675" spans="11:14" x14ac:dyDescent="0.2">
      <c r="K675" s="213"/>
      <c r="L675" s="194"/>
      <c r="M675" s="188"/>
      <c r="N675" s="220"/>
    </row>
    <row r="676" spans="11:14" x14ac:dyDescent="0.2">
      <c r="K676" s="213"/>
      <c r="L676" s="194"/>
      <c r="M676" s="188"/>
      <c r="N676" s="220"/>
    </row>
    <row r="677" spans="11:14" x14ac:dyDescent="0.2">
      <c r="K677" s="213"/>
      <c r="L677" s="194"/>
      <c r="M677" s="188"/>
      <c r="N677" s="220"/>
    </row>
    <row r="678" spans="11:14" x14ac:dyDescent="0.2">
      <c r="K678" s="213"/>
      <c r="L678" s="194"/>
      <c r="M678" s="188"/>
      <c r="N678" s="220"/>
    </row>
    <row r="679" spans="11:14" x14ac:dyDescent="0.2">
      <c r="K679" s="213"/>
      <c r="L679" s="194"/>
      <c r="M679" s="188"/>
      <c r="N679" s="220"/>
    </row>
    <row r="680" spans="11:14" x14ac:dyDescent="0.2">
      <c r="K680" s="213"/>
      <c r="L680" s="194"/>
      <c r="M680" s="188"/>
      <c r="N680" s="220"/>
    </row>
    <row r="681" spans="11:14" x14ac:dyDescent="0.2">
      <c r="K681" s="213"/>
      <c r="L681" s="194"/>
      <c r="M681" s="188"/>
      <c r="N681" s="220"/>
    </row>
    <row r="682" spans="11:14" x14ac:dyDescent="0.2">
      <c r="K682" s="213"/>
      <c r="L682" s="194"/>
      <c r="M682" s="188"/>
      <c r="N682" s="220"/>
    </row>
    <row r="683" spans="11:14" x14ac:dyDescent="0.2">
      <c r="K683" s="213"/>
      <c r="L683" s="194"/>
      <c r="M683" s="188"/>
      <c r="N683" s="220"/>
    </row>
    <row r="684" spans="11:14" x14ac:dyDescent="0.2">
      <c r="K684" s="213"/>
      <c r="L684" s="194"/>
      <c r="M684" s="188"/>
      <c r="N684" s="220"/>
    </row>
    <row r="685" spans="11:14" x14ac:dyDescent="0.2">
      <c r="K685" s="213"/>
      <c r="L685" s="194"/>
      <c r="M685" s="188"/>
      <c r="N685" s="220"/>
    </row>
    <row r="686" spans="11:14" x14ac:dyDescent="0.2">
      <c r="K686" s="213"/>
      <c r="L686" s="194"/>
      <c r="M686" s="188"/>
      <c r="N686" s="220"/>
    </row>
    <row r="687" spans="11:14" x14ac:dyDescent="0.2">
      <c r="K687" s="213"/>
      <c r="L687" s="194"/>
      <c r="M687" s="188"/>
      <c r="N687" s="220"/>
    </row>
    <row r="688" spans="11:14" x14ac:dyDescent="0.2">
      <c r="K688" s="213"/>
      <c r="L688" s="194"/>
      <c r="M688" s="188"/>
      <c r="N688" s="220"/>
    </row>
    <row r="689" spans="11:14" x14ac:dyDescent="0.2">
      <c r="K689" s="213"/>
      <c r="L689" s="194"/>
      <c r="M689" s="188"/>
      <c r="N689" s="220"/>
    </row>
    <row r="690" spans="11:14" x14ac:dyDescent="0.2">
      <c r="K690" s="213"/>
      <c r="L690" s="194"/>
      <c r="M690" s="188"/>
      <c r="N690" s="220"/>
    </row>
    <row r="691" spans="11:14" x14ac:dyDescent="0.2">
      <c r="K691" s="213"/>
      <c r="L691" s="194"/>
      <c r="M691" s="188"/>
      <c r="N691" s="220"/>
    </row>
    <row r="692" spans="11:14" x14ac:dyDescent="0.2">
      <c r="K692" s="213"/>
      <c r="L692" s="194"/>
      <c r="M692" s="188"/>
      <c r="N692" s="220"/>
    </row>
    <row r="693" spans="11:14" x14ac:dyDescent="0.2">
      <c r="K693" s="213"/>
      <c r="L693" s="194"/>
      <c r="M693" s="188"/>
      <c r="N693" s="220"/>
    </row>
    <row r="694" spans="11:14" x14ac:dyDescent="0.2">
      <c r="K694" s="213"/>
      <c r="L694" s="194"/>
      <c r="M694" s="188"/>
      <c r="N694" s="220"/>
    </row>
    <row r="695" spans="11:14" x14ac:dyDescent="0.2">
      <c r="K695" s="213"/>
      <c r="L695" s="194"/>
      <c r="M695" s="188"/>
      <c r="N695" s="220"/>
    </row>
    <row r="696" spans="11:14" x14ac:dyDescent="0.2">
      <c r="K696" s="213"/>
      <c r="L696" s="194"/>
      <c r="M696" s="188"/>
      <c r="N696" s="220"/>
    </row>
    <row r="697" spans="11:14" x14ac:dyDescent="0.2">
      <c r="K697" s="213"/>
      <c r="L697" s="194"/>
      <c r="M697" s="188"/>
      <c r="N697" s="220"/>
    </row>
    <row r="698" spans="11:14" x14ac:dyDescent="0.2">
      <c r="K698" s="213"/>
      <c r="L698" s="194"/>
      <c r="M698" s="188"/>
      <c r="N698" s="220"/>
    </row>
    <row r="699" spans="11:14" x14ac:dyDescent="0.2">
      <c r="K699" s="213"/>
      <c r="L699" s="194"/>
      <c r="M699" s="188"/>
      <c r="N699" s="220"/>
    </row>
    <row r="700" spans="11:14" x14ac:dyDescent="0.2">
      <c r="K700" s="213"/>
      <c r="L700" s="194"/>
      <c r="M700" s="188"/>
      <c r="N700" s="220"/>
    </row>
    <row r="701" spans="11:14" x14ac:dyDescent="0.2">
      <c r="K701" s="213"/>
      <c r="L701" s="194"/>
      <c r="M701" s="188"/>
      <c r="N701" s="220"/>
    </row>
    <row r="702" spans="11:14" x14ac:dyDescent="0.2">
      <c r="K702" s="213"/>
      <c r="L702" s="194"/>
      <c r="M702" s="188"/>
      <c r="N702" s="220"/>
    </row>
    <row r="703" spans="11:14" x14ac:dyDescent="0.2">
      <c r="K703" s="213"/>
      <c r="L703" s="194"/>
      <c r="M703" s="188"/>
      <c r="N703" s="220"/>
    </row>
    <row r="704" spans="11:14" x14ac:dyDescent="0.2">
      <c r="K704" s="213"/>
      <c r="L704" s="194"/>
      <c r="M704" s="188"/>
      <c r="N704" s="220"/>
    </row>
    <row r="705" spans="11:14" x14ac:dyDescent="0.2">
      <c r="K705" s="213"/>
      <c r="L705" s="194"/>
      <c r="M705" s="188"/>
      <c r="N705" s="220"/>
    </row>
    <row r="706" spans="11:14" x14ac:dyDescent="0.2">
      <c r="K706" s="213"/>
      <c r="L706" s="194"/>
      <c r="M706" s="188"/>
      <c r="N706" s="220"/>
    </row>
    <row r="707" spans="11:14" x14ac:dyDescent="0.2">
      <c r="K707" s="213"/>
      <c r="L707" s="194"/>
      <c r="M707" s="188"/>
      <c r="N707" s="220"/>
    </row>
    <row r="708" spans="11:14" x14ac:dyDescent="0.2">
      <c r="K708" s="213"/>
      <c r="L708" s="194"/>
      <c r="M708" s="188"/>
      <c r="N708" s="220"/>
    </row>
    <row r="709" spans="11:14" x14ac:dyDescent="0.2">
      <c r="K709" s="213"/>
      <c r="L709" s="194"/>
      <c r="M709" s="188"/>
      <c r="N709" s="220"/>
    </row>
    <row r="710" spans="11:14" x14ac:dyDescent="0.2">
      <c r="K710" s="213"/>
      <c r="L710" s="194"/>
      <c r="M710" s="188"/>
      <c r="N710" s="220"/>
    </row>
    <row r="711" spans="11:14" x14ac:dyDescent="0.2">
      <c r="K711" s="213"/>
      <c r="L711" s="194"/>
      <c r="M711" s="188"/>
      <c r="N711" s="220"/>
    </row>
    <row r="712" spans="11:14" x14ac:dyDescent="0.2">
      <c r="K712" s="213"/>
      <c r="L712" s="194"/>
      <c r="M712" s="188"/>
      <c r="N712" s="220"/>
    </row>
    <row r="713" spans="11:14" x14ac:dyDescent="0.2">
      <c r="K713" s="213"/>
      <c r="L713" s="194"/>
      <c r="M713" s="188"/>
      <c r="N713" s="220"/>
    </row>
    <row r="714" spans="11:14" x14ac:dyDescent="0.2">
      <c r="K714" s="213"/>
      <c r="L714" s="194"/>
      <c r="M714" s="188"/>
      <c r="N714" s="220"/>
    </row>
    <row r="715" spans="11:14" x14ac:dyDescent="0.2">
      <c r="K715" s="213"/>
      <c r="L715" s="194"/>
      <c r="M715" s="188"/>
      <c r="N715" s="220"/>
    </row>
    <row r="716" spans="11:14" x14ac:dyDescent="0.2">
      <c r="K716" s="213"/>
      <c r="L716" s="194"/>
      <c r="M716" s="188"/>
      <c r="N716" s="220"/>
    </row>
    <row r="717" spans="11:14" x14ac:dyDescent="0.2">
      <c r="K717" s="213"/>
      <c r="L717" s="194"/>
      <c r="M717" s="188"/>
      <c r="N717" s="220"/>
    </row>
    <row r="718" spans="11:14" x14ac:dyDescent="0.2">
      <c r="K718" s="213"/>
      <c r="L718" s="194"/>
      <c r="M718" s="188"/>
      <c r="N718" s="220"/>
    </row>
    <row r="719" spans="11:14" x14ac:dyDescent="0.2">
      <c r="K719" s="213"/>
      <c r="L719" s="194"/>
      <c r="M719" s="188"/>
      <c r="N719" s="220"/>
    </row>
    <row r="720" spans="11:14" x14ac:dyDescent="0.2">
      <c r="K720" s="213"/>
      <c r="L720" s="194"/>
      <c r="M720" s="188"/>
      <c r="N720" s="220"/>
    </row>
    <row r="721" spans="11:14" x14ac:dyDescent="0.2">
      <c r="K721" s="213"/>
      <c r="L721" s="194"/>
      <c r="M721" s="188"/>
      <c r="N721" s="220"/>
    </row>
    <row r="722" spans="11:14" x14ac:dyDescent="0.2">
      <c r="K722" s="213"/>
      <c r="L722" s="194"/>
      <c r="M722" s="188"/>
      <c r="N722" s="220"/>
    </row>
    <row r="723" spans="11:14" x14ac:dyDescent="0.2">
      <c r="K723" s="213"/>
      <c r="L723" s="194"/>
      <c r="M723" s="188"/>
      <c r="N723" s="220"/>
    </row>
    <row r="724" spans="11:14" x14ac:dyDescent="0.2">
      <c r="K724" s="213"/>
      <c r="L724" s="194"/>
      <c r="M724" s="188"/>
      <c r="N724" s="220"/>
    </row>
    <row r="725" spans="11:14" x14ac:dyDescent="0.2">
      <c r="K725" s="213"/>
      <c r="L725" s="194"/>
      <c r="M725" s="188"/>
      <c r="N725" s="220"/>
    </row>
    <row r="726" spans="11:14" x14ac:dyDescent="0.2">
      <c r="K726" s="213"/>
      <c r="L726" s="194"/>
      <c r="M726" s="188"/>
      <c r="N726" s="220"/>
    </row>
    <row r="727" spans="11:14" x14ac:dyDescent="0.2">
      <c r="K727" s="213"/>
      <c r="L727" s="194"/>
      <c r="M727" s="188"/>
      <c r="N727" s="220"/>
    </row>
    <row r="728" spans="11:14" x14ac:dyDescent="0.2">
      <c r="K728" s="213"/>
      <c r="L728" s="194"/>
      <c r="M728" s="188"/>
      <c r="N728" s="220"/>
    </row>
    <row r="729" spans="11:14" x14ac:dyDescent="0.2">
      <c r="K729" s="213"/>
      <c r="L729" s="194"/>
      <c r="M729" s="188"/>
      <c r="N729" s="220"/>
    </row>
    <row r="730" spans="11:14" x14ac:dyDescent="0.2">
      <c r="K730" s="213"/>
      <c r="L730" s="194"/>
      <c r="M730" s="188"/>
      <c r="N730" s="220"/>
    </row>
    <row r="731" spans="11:14" x14ac:dyDescent="0.2">
      <c r="K731" s="213"/>
      <c r="L731" s="194"/>
      <c r="M731" s="188"/>
      <c r="N731" s="220"/>
    </row>
    <row r="732" spans="11:14" x14ac:dyDescent="0.2">
      <c r="K732" s="213"/>
      <c r="L732" s="194"/>
      <c r="M732" s="188"/>
      <c r="N732" s="220"/>
    </row>
    <row r="733" spans="11:14" x14ac:dyDescent="0.2">
      <c r="K733" s="213"/>
      <c r="L733" s="194"/>
      <c r="M733" s="188"/>
      <c r="N733" s="220"/>
    </row>
    <row r="734" spans="11:14" x14ac:dyDescent="0.2">
      <c r="K734" s="213"/>
      <c r="L734" s="194"/>
      <c r="M734" s="188"/>
      <c r="N734" s="220"/>
    </row>
    <row r="735" spans="11:14" x14ac:dyDescent="0.2">
      <c r="K735" s="213"/>
      <c r="L735" s="194"/>
      <c r="M735" s="188"/>
      <c r="N735" s="220"/>
    </row>
    <row r="736" spans="11:14" x14ac:dyDescent="0.2">
      <c r="K736" s="213"/>
      <c r="L736" s="194"/>
      <c r="M736" s="188"/>
      <c r="N736" s="220"/>
    </row>
    <row r="737" spans="11:14" x14ac:dyDescent="0.2">
      <c r="K737" s="213"/>
      <c r="L737" s="194"/>
      <c r="M737" s="188"/>
      <c r="N737" s="220"/>
    </row>
    <row r="738" spans="11:14" x14ac:dyDescent="0.2">
      <c r="K738" s="213"/>
      <c r="L738" s="194"/>
      <c r="M738" s="188"/>
      <c r="N738" s="220"/>
    </row>
    <row r="739" spans="11:14" x14ac:dyDescent="0.2">
      <c r="K739" s="213"/>
      <c r="L739" s="194"/>
      <c r="M739" s="188"/>
      <c r="N739" s="220"/>
    </row>
    <row r="740" spans="11:14" x14ac:dyDescent="0.2">
      <c r="K740" s="213"/>
      <c r="L740" s="194"/>
      <c r="M740" s="188"/>
      <c r="N740" s="220"/>
    </row>
    <row r="741" spans="11:14" x14ac:dyDescent="0.2">
      <c r="K741" s="213"/>
      <c r="L741" s="194"/>
      <c r="M741" s="188"/>
      <c r="N741" s="220"/>
    </row>
    <row r="742" spans="11:14" x14ac:dyDescent="0.2">
      <c r="K742" s="213"/>
      <c r="L742" s="194"/>
      <c r="M742" s="188"/>
      <c r="N742" s="220"/>
    </row>
    <row r="743" spans="11:14" x14ac:dyDescent="0.2">
      <c r="K743" s="213"/>
      <c r="L743" s="194"/>
      <c r="M743" s="188"/>
      <c r="N743" s="220"/>
    </row>
    <row r="744" spans="11:14" x14ac:dyDescent="0.2">
      <c r="K744" s="213"/>
      <c r="L744" s="194"/>
      <c r="M744" s="188"/>
      <c r="N744" s="220"/>
    </row>
    <row r="745" spans="11:14" x14ac:dyDescent="0.2">
      <c r="K745" s="213"/>
      <c r="L745" s="194"/>
      <c r="M745" s="188"/>
      <c r="N745" s="220"/>
    </row>
    <row r="746" spans="11:14" x14ac:dyDescent="0.2">
      <c r="K746" s="213"/>
      <c r="L746" s="194"/>
      <c r="M746" s="188"/>
      <c r="N746" s="220"/>
    </row>
    <row r="747" spans="11:14" x14ac:dyDescent="0.2">
      <c r="K747" s="213"/>
      <c r="L747" s="194"/>
      <c r="M747" s="188"/>
      <c r="N747" s="220"/>
    </row>
    <row r="748" spans="11:14" x14ac:dyDescent="0.2">
      <c r="K748" s="213"/>
      <c r="L748" s="194"/>
      <c r="M748" s="188"/>
      <c r="N748" s="220"/>
    </row>
    <row r="749" spans="11:14" x14ac:dyDescent="0.2">
      <c r="K749" s="213"/>
      <c r="L749" s="194"/>
      <c r="M749" s="188"/>
      <c r="N749" s="220"/>
    </row>
    <row r="750" spans="11:14" x14ac:dyDescent="0.2">
      <c r="K750" s="213"/>
      <c r="L750" s="194"/>
      <c r="M750" s="188"/>
      <c r="N750" s="220"/>
    </row>
    <row r="751" spans="11:14" x14ac:dyDescent="0.2">
      <c r="K751" s="213"/>
      <c r="L751" s="194"/>
      <c r="M751" s="188"/>
      <c r="N751" s="220"/>
    </row>
    <row r="752" spans="11:14" x14ac:dyDescent="0.2">
      <c r="K752" s="213"/>
      <c r="L752" s="194"/>
      <c r="M752" s="188"/>
      <c r="N752" s="220"/>
    </row>
    <row r="753" spans="11:14" x14ac:dyDescent="0.2">
      <c r="K753" s="213"/>
      <c r="L753" s="194"/>
      <c r="M753" s="188"/>
      <c r="N753" s="220"/>
    </row>
    <row r="754" spans="11:14" x14ac:dyDescent="0.2">
      <c r="K754" s="213"/>
      <c r="L754" s="194"/>
      <c r="M754" s="188"/>
      <c r="N754" s="220"/>
    </row>
    <row r="755" spans="11:14" x14ac:dyDescent="0.2">
      <c r="K755" s="213"/>
      <c r="L755" s="194"/>
      <c r="M755" s="188"/>
      <c r="N755" s="220"/>
    </row>
    <row r="756" spans="11:14" x14ac:dyDescent="0.2">
      <c r="K756" s="213"/>
      <c r="L756" s="194"/>
      <c r="M756" s="188"/>
      <c r="N756" s="220"/>
    </row>
    <row r="757" spans="11:14" x14ac:dyDescent="0.2">
      <c r="K757" s="213"/>
      <c r="L757" s="194"/>
      <c r="M757" s="188"/>
      <c r="N757" s="220"/>
    </row>
    <row r="758" spans="11:14" x14ac:dyDescent="0.2">
      <c r="K758" s="213"/>
      <c r="L758" s="194"/>
      <c r="M758" s="188"/>
      <c r="N758" s="220"/>
    </row>
    <row r="759" spans="11:14" x14ac:dyDescent="0.2">
      <c r="K759" s="213"/>
      <c r="L759" s="194"/>
      <c r="M759" s="188"/>
      <c r="N759" s="220"/>
    </row>
    <row r="760" spans="11:14" x14ac:dyDescent="0.2">
      <c r="K760" s="213"/>
      <c r="L760" s="194"/>
      <c r="M760" s="188"/>
      <c r="N760" s="220"/>
    </row>
    <row r="761" spans="11:14" x14ac:dyDescent="0.2">
      <c r="K761" s="213"/>
      <c r="L761" s="194"/>
      <c r="M761" s="188"/>
      <c r="N761" s="220"/>
    </row>
    <row r="762" spans="11:14" x14ac:dyDescent="0.2">
      <c r="K762" s="213"/>
      <c r="L762" s="194"/>
      <c r="M762" s="188"/>
      <c r="N762" s="220"/>
    </row>
    <row r="763" spans="11:14" x14ac:dyDescent="0.2">
      <c r="K763" s="213"/>
      <c r="L763" s="194"/>
      <c r="M763" s="188"/>
      <c r="N763" s="220"/>
    </row>
    <row r="764" spans="11:14" x14ac:dyDescent="0.2">
      <c r="K764" s="213"/>
      <c r="L764" s="194"/>
      <c r="M764" s="188"/>
      <c r="N764" s="220"/>
    </row>
    <row r="765" spans="11:14" x14ac:dyDescent="0.2">
      <c r="K765" s="213"/>
      <c r="L765" s="194"/>
      <c r="M765" s="188"/>
      <c r="N765" s="220"/>
    </row>
    <row r="766" spans="11:14" x14ac:dyDescent="0.2">
      <c r="K766" s="213"/>
      <c r="L766" s="194"/>
      <c r="M766" s="188"/>
      <c r="N766" s="220"/>
    </row>
    <row r="767" spans="11:14" x14ac:dyDescent="0.2">
      <c r="K767" s="213"/>
      <c r="L767" s="194"/>
      <c r="M767" s="188"/>
      <c r="N767" s="220"/>
    </row>
    <row r="768" spans="11:14" x14ac:dyDescent="0.2">
      <c r="K768" s="213"/>
      <c r="L768" s="194"/>
      <c r="M768" s="188"/>
      <c r="N768" s="220"/>
    </row>
    <row r="769" spans="11:14" x14ac:dyDescent="0.2">
      <c r="K769" s="213"/>
      <c r="L769" s="194"/>
      <c r="M769" s="188"/>
      <c r="N769" s="220"/>
    </row>
    <row r="770" spans="11:14" x14ac:dyDescent="0.2">
      <c r="K770" s="213"/>
      <c r="L770" s="194"/>
      <c r="M770" s="188"/>
      <c r="N770" s="220"/>
    </row>
    <row r="771" spans="11:14" x14ac:dyDescent="0.2">
      <c r="K771" s="213"/>
      <c r="L771" s="194"/>
      <c r="M771" s="188"/>
      <c r="N771" s="220"/>
    </row>
    <row r="772" spans="11:14" x14ac:dyDescent="0.2">
      <c r="K772" s="213"/>
      <c r="L772" s="194"/>
      <c r="M772" s="188"/>
      <c r="N772" s="220"/>
    </row>
    <row r="773" spans="11:14" x14ac:dyDescent="0.2">
      <c r="K773" s="213"/>
      <c r="L773" s="194"/>
      <c r="M773" s="188"/>
      <c r="N773" s="220"/>
    </row>
    <row r="774" spans="11:14" x14ac:dyDescent="0.2">
      <c r="K774" s="213"/>
      <c r="L774" s="194"/>
      <c r="M774" s="188"/>
      <c r="N774" s="220"/>
    </row>
    <row r="775" spans="11:14" x14ac:dyDescent="0.2">
      <c r="K775" s="213"/>
      <c r="L775" s="194"/>
      <c r="M775" s="188"/>
      <c r="N775" s="220"/>
    </row>
    <row r="776" spans="11:14" x14ac:dyDescent="0.2">
      <c r="K776" s="213"/>
      <c r="L776" s="194"/>
      <c r="M776" s="188"/>
      <c r="N776" s="220"/>
    </row>
    <row r="777" spans="11:14" x14ac:dyDescent="0.2">
      <c r="K777" s="213"/>
      <c r="L777" s="194"/>
      <c r="M777" s="188"/>
      <c r="N777" s="220"/>
    </row>
    <row r="778" spans="11:14" x14ac:dyDescent="0.2">
      <c r="K778" s="213"/>
      <c r="L778" s="194"/>
      <c r="M778" s="188"/>
      <c r="N778" s="220"/>
    </row>
    <row r="779" spans="11:14" x14ac:dyDescent="0.2">
      <c r="K779" s="213"/>
      <c r="L779" s="194"/>
      <c r="M779" s="188"/>
      <c r="N779" s="220"/>
    </row>
    <row r="780" spans="11:14" x14ac:dyDescent="0.2">
      <c r="K780" s="213"/>
      <c r="L780" s="194"/>
      <c r="M780" s="188"/>
      <c r="N780" s="220"/>
    </row>
    <row r="781" spans="11:14" x14ac:dyDescent="0.2">
      <c r="K781" s="213"/>
      <c r="L781" s="194"/>
      <c r="M781" s="188"/>
      <c r="N781" s="220"/>
    </row>
    <row r="782" spans="11:14" x14ac:dyDescent="0.2">
      <c r="K782" s="213"/>
      <c r="L782" s="194"/>
      <c r="M782" s="188"/>
      <c r="N782" s="220"/>
    </row>
    <row r="783" spans="11:14" x14ac:dyDescent="0.2">
      <c r="K783" s="213"/>
      <c r="L783" s="194"/>
      <c r="M783" s="188"/>
      <c r="N783" s="220"/>
    </row>
    <row r="784" spans="11:14" x14ac:dyDescent="0.2">
      <c r="K784" s="213"/>
      <c r="L784" s="194"/>
      <c r="M784" s="188"/>
      <c r="N784" s="220"/>
    </row>
    <row r="785" spans="11:14" x14ac:dyDescent="0.2">
      <c r="K785" s="213"/>
      <c r="L785" s="194"/>
      <c r="M785" s="188"/>
      <c r="N785" s="220"/>
    </row>
    <row r="786" spans="11:14" x14ac:dyDescent="0.2">
      <c r="K786" s="213"/>
      <c r="L786" s="194"/>
      <c r="M786" s="188"/>
      <c r="N786" s="220"/>
    </row>
    <row r="787" spans="11:14" x14ac:dyDescent="0.2">
      <c r="K787" s="213"/>
      <c r="L787" s="194"/>
      <c r="M787" s="188"/>
      <c r="N787" s="220"/>
    </row>
    <row r="788" spans="11:14" x14ac:dyDescent="0.2">
      <c r="K788" s="213"/>
      <c r="L788" s="194"/>
      <c r="M788" s="188"/>
      <c r="N788" s="220"/>
    </row>
    <row r="789" spans="11:14" x14ac:dyDescent="0.2">
      <c r="K789" s="213"/>
      <c r="L789" s="194"/>
      <c r="M789" s="188"/>
      <c r="N789" s="220"/>
    </row>
    <row r="790" spans="11:14" x14ac:dyDescent="0.2">
      <c r="K790" s="213"/>
      <c r="L790" s="194"/>
      <c r="M790" s="188"/>
      <c r="N790" s="220"/>
    </row>
    <row r="791" spans="11:14" x14ac:dyDescent="0.2">
      <c r="K791" s="213"/>
      <c r="L791" s="194"/>
      <c r="M791" s="188"/>
      <c r="N791" s="220"/>
    </row>
    <row r="792" spans="11:14" x14ac:dyDescent="0.2">
      <c r="K792" s="213"/>
      <c r="L792" s="194"/>
      <c r="M792" s="188"/>
      <c r="N792" s="220"/>
    </row>
    <row r="793" spans="11:14" x14ac:dyDescent="0.2">
      <c r="K793" s="213"/>
      <c r="L793" s="194"/>
      <c r="M793" s="188"/>
      <c r="N793" s="220"/>
    </row>
    <row r="794" spans="11:14" x14ac:dyDescent="0.2">
      <c r="K794" s="213"/>
      <c r="L794" s="194"/>
      <c r="M794" s="188"/>
      <c r="N794" s="220"/>
    </row>
    <row r="795" spans="11:14" x14ac:dyDescent="0.2">
      <c r="K795" s="213"/>
      <c r="L795" s="194"/>
      <c r="M795" s="188"/>
      <c r="N795" s="220"/>
    </row>
    <row r="796" spans="11:14" x14ac:dyDescent="0.2">
      <c r="K796" s="213"/>
      <c r="L796" s="194"/>
      <c r="M796" s="188"/>
      <c r="N796" s="220"/>
    </row>
    <row r="797" spans="11:14" x14ac:dyDescent="0.2">
      <c r="K797" s="213"/>
      <c r="L797" s="194"/>
      <c r="M797" s="188"/>
      <c r="N797" s="220"/>
    </row>
    <row r="798" spans="11:14" x14ac:dyDescent="0.2">
      <c r="K798" s="213"/>
      <c r="L798" s="194"/>
      <c r="M798" s="188"/>
      <c r="N798" s="220"/>
    </row>
    <row r="799" spans="11:14" x14ac:dyDescent="0.2">
      <c r="K799" s="213"/>
      <c r="L799" s="194"/>
      <c r="M799" s="188"/>
      <c r="N799" s="220"/>
    </row>
    <row r="800" spans="11:14" x14ac:dyDescent="0.2">
      <c r="K800" s="213"/>
      <c r="L800" s="194"/>
      <c r="M800" s="188"/>
      <c r="N800" s="220"/>
    </row>
    <row r="801" spans="11:14" x14ac:dyDescent="0.2">
      <c r="K801" s="213"/>
      <c r="L801" s="194"/>
      <c r="M801" s="188"/>
      <c r="N801" s="220"/>
    </row>
    <row r="802" spans="11:14" x14ac:dyDescent="0.2">
      <c r="K802" s="213"/>
      <c r="L802" s="194"/>
      <c r="M802" s="188"/>
      <c r="N802" s="220"/>
    </row>
    <row r="803" spans="11:14" x14ac:dyDescent="0.2">
      <c r="K803" s="213"/>
      <c r="L803" s="194"/>
      <c r="M803" s="188"/>
      <c r="N803" s="220"/>
    </row>
    <row r="804" spans="11:14" x14ac:dyDescent="0.2">
      <c r="K804" s="213"/>
      <c r="L804" s="194"/>
      <c r="M804" s="188"/>
      <c r="N804" s="220"/>
    </row>
    <row r="805" spans="11:14" x14ac:dyDescent="0.2">
      <c r="K805" s="213"/>
      <c r="L805" s="194"/>
      <c r="M805" s="188"/>
      <c r="N805" s="220"/>
    </row>
    <row r="806" spans="11:14" x14ac:dyDescent="0.2">
      <c r="K806" s="213"/>
      <c r="L806" s="194"/>
      <c r="M806" s="188"/>
      <c r="N806" s="220"/>
    </row>
    <row r="807" spans="11:14" x14ac:dyDescent="0.2">
      <c r="K807" s="213"/>
      <c r="L807" s="194"/>
      <c r="M807" s="188"/>
      <c r="N807" s="220"/>
    </row>
    <row r="808" spans="11:14" x14ac:dyDescent="0.2">
      <c r="K808" s="213"/>
      <c r="L808" s="194"/>
      <c r="M808" s="188"/>
      <c r="N808" s="220"/>
    </row>
    <row r="809" spans="11:14" x14ac:dyDescent="0.2">
      <c r="K809" s="213"/>
      <c r="L809" s="194"/>
      <c r="M809" s="188"/>
      <c r="N809" s="220"/>
    </row>
    <row r="810" spans="11:14" x14ac:dyDescent="0.2">
      <c r="K810" s="213"/>
      <c r="L810" s="194"/>
      <c r="M810" s="188"/>
      <c r="N810" s="220"/>
    </row>
    <row r="811" spans="11:14" x14ac:dyDescent="0.2">
      <c r="K811" s="213"/>
      <c r="L811" s="194"/>
      <c r="M811" s="188"/>
      <c r="N811" s="220"/>
    </row>
    <row r="812" spans="11:14" x14ac:dyDescent="0.2">
      <c r="K812" s="213"/>
      <c r="L812" s="194"/>
      <c r="M812" s="188"/>
      <c r="N812" s="220"/>
    </row>
    <row r="813" spans="11:14" x14ac:dyDescent="0.2">
      <c r="K813" s="213"/>
      <c r="L813" s="194"/>
      <c r="M813" s="188"/>
      <c r="N813" s="220"/>
    </row>
    <row r="814" spans="11:14" x14ac:dyDescent="0.2">
      <c r="K814" s="213"/>
      <c r="L814" s="194"/>
      <c r="M814" s="188"/>
      <c r="N814" s="220"/>
    </row>
    <row r="815" spans="11:14" x14ac:dyDescent="0.2">
      <c r="K815" s="213"/>
      <c r="L815" s="194"/>
      <c r="M815" s="188"/>
      <c r="N815" s="220"/>
    </row>
    <row r="816" spans="11:14" x14ac:dyDescent="0.2">
      <c r="K816" s="213"/>
      <c r="L816" s="194"/>
      <c r="M816" s="188"/>
      <c r="N816" s="220"/>
    </row>
    <row r="817" spans="11:14" x14ac:dyDescent="0.2">
      <c r="K817" s="213"/>
      <c r="L817" s="194"/>
      <c r="M817" s="188"/>
      <c r="N817" s="220"/>
    </row>
    <row r="818" spans="11:14" x14ac:dyDescent="0.2">
      <c r="K818" s="213"/>
      <c r="L818" s="194"/>
      <c r="M818" s="188"/>
      <c r="N818" s="220"/>
    </row>
    <row r="819" spans="11:14" x14ac:dyDescent="0.2">
      <c r="K819" s="213"/>
      <c r="L819" s="194"/>
      <c r="M819" s="188"/>
      <c r="N819" s="220"/>
    </row>
    <row r="820" spans="11:14" x14ac:dyDescent="0.2">
      <c r="K820" s="213"/>
      <c r="L820" s="194"/>
      <c r="M820" s="188"/>
      <c r="N820" s="220"/>
    </row>
    <row r="821" spans="11:14" x14ac:dyDescent="0.2">
      <c r="K821" s="213"/>
      <c r="L821" s="194"/>
      <c r="M821" s="188"/>
      <c r="N821" s="220"/>
    </row>
    <row r="822" spans="11:14" x14ac:dyDescent="0.2">
      <c r="K822" s="213"/>
      <c r="L822" s="194"/>
      <c r="M822" s="188"/>
      <c r="N822" s="220"/>
    </row>
    <row r="823" spans="11:14" x14ac:dyDescent="0.2">
      <c r="K823" s="213"/>
      <c r="L823" s="194"/>
      <c r="M823" s="188"/>
      <c r="N823" s="220"/>
    </row>
    <row r="824" spans="11:14" x14ac:dyDescent="0.2">
      <c r="K824" s="213"/>
      <c r="L824" s="194"/>
      <c r="M824" s="188"/>
      <c r="N824" s="220"/>
    </row>
    <row r="825" spans="11:14" x14ac:dyDescent="0.2">
      <c r="K825" s="213"/>
      <c r="L825" s="194"/>
      <c r="M825" s="188"/>
      <c r="N825" s="220"/>
    </row>
    <row r="826" spans="11:14" x14ac:dyDescent="0.2">
      <c r="K826" s="213"/>
      <c r="L826" s="194"/>
      <c r="M826" s="188"/>
      <c r="N826" s="220"/>
    </row>
    <row r="827" spans="11:14" x14ac:dyDescent="0.2">
      <c r="K827" s="213"/>
      <c r="L827" s="194"/>
      <c r="M827" s="188"/>
      <c r="N827" s="220"/>
    </row>
    <row r="828" spans="11:14" x14ac:dyDescent="0.2">
      <c r="K828" s="213"/>
      <c r="L828" s="194"/>
      <c r="M828" s="188"/>
      <c r="N828" s="220"/>
    </row>
    <row r="829" spans="11:14" x14ac:dyDescent="0.2">
      <c r="K829" s="213"/>
      <c r="L829" s="194"/>
      <c r="M829" s="188"/>
      <c r="N829" s="220"/>
    </row>
    <row r="830" spans="11:14" x14ac:dyDescent="0.2">
      <c r="K830" s="213"/>
      <c r="L830" s="194"/>
      <c r="M830" s="188"/>
      <c r="N830" s="220"/>
    </row>
    <row r="831" spans="11:14" x14ac:dyDescent="0.2">
      <c r="K831" s="213"/>
      <c r="L831" s="194"/>
      <c r="M831" s="188"/>
      <c r="N831" s="220"/>
    </row>
    <row r="832" spans="11:14" x14ac:dyDescent="0.2">
      <c r="K832" s="213"/>
      <c r="L832" s="194"/>
      <c r="M832" s="188"/>
      <c r="N832" s="220"/>
    </row>
    <row r="833" spans="11:14" x14ac:dyDescent="0.2">
      <c r="K833" s="213"/>
      <c r="L833" s="194"/>
      <c r="M833" s="188"/>
      <c r="N833" s="220"/>
    </row>
    <row r="834" spans="11:14" x14ac:dyDescent="0.2">
      <c r="K834" s="213"/>
      <c r="L834" s="194"/>
      <c r="M834" s="188"/>
      <c r="N834" s="220"/>
    </row>
    <row r="835" spans="11:14" x14ac:dyDescent="0.2">
      <c r="K835" s="213"/>
      <c r="L835" s="194"/>
      <c r="M835" s="188"/>
      <c r="N835" s="220"/>
    </row>
    <row r="836" spans="11:14" x14ac:dyDescent="0.2">
      <c r="K836" s="213"/>
      <c r="L836" s="194"/>
      <c r="M836" s="188"/>
      <c r="N836" s="220"/>
    </row>
    <row r="837" spans="11:14" x14ac:dyDescent="0.2">
      <c r="K837" s="213"/>
      <c r="L837" s="194"/>
      <c r="M837" s="188"/>
      <c r="N837" s="220"/>
    </row>
    <row r="838" spans="11:14" x14ac:dyDescent="0.2">
      <c r="K838" s="213"/>
      <c r="L838" s="194"/>
      <c r="M838" s="188"/>
      <c r="N838" s="220"/>
    </row>
    <row r="839" spans="11:14" x14ac:dyDescent="0.2">
      <c r="K839" s="213"/>
      <c r="L839" s="194"/>
      <c r="M839" s="188"/>
      <c r="N839" s="220"/>
    </row>
    <row r="840" spans="11:14" x14ac:dyDescent="0.2">
      <c r="K840" s="213"/>
      <c r="L840" s="194"/>
      <c r="M840" s="188"/>
      <c r="N840" s="220"/>
    </row>
    <row r="841" spans="11:14" x14ac:dyDescent="0.2">
      <c r="K841" s="213"/>
      <c r="L841" s="194"/>
      <c r="M841" s="188"/>
      <c r="N841" s="220"/>
    </row>
    <row r="842" spans="11:14" x14ac:dyDescent="0.2">
      <c r="K842" s="213"/>
      <c r="L842" s="194"/>
      <c r="M842" s="188"/>
      <c r="N842" s="220"/>
    </row>
    <row r="843" spans="11:14" x14ac:dyDescent="0.2">
      <c r="K843" s="213"/>
      <c r="L843" s="194"/>
      <c r="M843" s="188"/>
      <c r="N843" s="220"/>
    </row>
    <row r="844" spans="11:14" x14ac:dyDescent="0.2">
      <c r="K844" s="213"/>
      <c r="L844" s="194"/>
      <c r="M844" s="188"/>
      <c r="N844" s="220"/>
    </row>
    <row r="845" spans="11:14" x14ac:dyDescent="0.2">
      <c r="K845" s="213"/>
      <c r="L845" s="194"/>
      <c r="M845" s="188"/>
      <c r="N845" s="220"/>
    </row>
    <row r="846" spans="11:14" x14ac:dyDescent="0.2">
      <c r="K846" s="213"/>
      <c r="L846" s="194"/>
      <c r="M846" s="188"/>
      <c r="N846" s="220"/>
    </row>
    <row r="847" spans="11:14" x14ac:dyDescent="0.2">
      <c r="K847" s="213"/>
      <c r="L847" s="194"/>
      <c r="M847" s="188"/>
      <c r="N847" s="220"/>
    </row>
    <row r="848" spans="11:14" x14ac:dyDescent="0.2">
      <c r="K848" s="213"/>
      <c r="L848" s="194"/>
      <c r="M848" s="188"/>
      <c r="N848" s="220"/>
    </row>
    <row r="849" spans="11:14" x14ac:dyDescent="0.2">
      <c r="K849" s="213"/>
      <c r="L849" s="194"/>
      <c r="M849" s="188"/>
      <c r="N849" s="220"/>
    </row>
    <row r="850" spans="11:14" x14ac:dyDescent="0.2">
      <c r="K850" s="213"/>
      <c r="L850" s="194"/>
      <c r="M850" s="188"/>
      <c r="N850" s="220"/>
    </row>
    <row r="851" spans="11:14" x14ac:dyDescent="0.2">
      <c r="K851" s="213"/>
      <c r="L851" s="194"/>
      <c r="M851" s="188"/>
      <c r="N851" s="220"/>
    </row>
    <row r="852" spans="11:14" x14ac:dyDescent="0.2">
      <c r="K852" s="213"/>
      <c r="L852" s="194"/>
      <c r="M852" s="188"/>
      <c r="N852" s="220"/>
    </row>
    <row r="853" spans="11:14" x14ac:dyDescent="0.2">
      <c r="K853" s="213"/>
      <c r="L853" s="194"/>
      <c r="M853" s="188"/>
      <c r="N853" s="220"/>
    </row>
    <row r="854" spans="11:14" x14ac:dyDescent="0.2">
      <c r="K854" s="213"/>
      <c r="L854" s="194"/>
      <c r="M854" s="188"/>
      <c r="N854" s="220"/>
    </row>
    <row r="855" spans="11:14" x14ac:dyDescent="0.2">
      <c r="K855" s="213"/>
      <c r="L855" s="194"/>
      <c r="M855" s="188"/>
      <c r="N855" s="220"/>
    </row>
    <row r="856" spans="11:14" x14ac:dyDescent="0.2">
      <c r="K856" s="213"/>
      <c r="L856" s="194"/>
      <c r="M856" s="188"/>
      <c r="N856" s="220"/>
    </row>
    <row r="857" spans="11:14" x14ac:dyDescent="0.2">
      <c r="K857" s="213"/>
      <c r="L857" s="194"/>
      <c r="M857" s="188"/>
      <c r="N857" s="220"/>
    </row>
    <row r="858" spans="11:14" x14ac:dyDescent="0.2">
      <c r="K858" s="213"/>
      <c r="L858" s="194"/>
      <c r="M858" s="188"/>
      <c r="N858" s="220"/>
    </row>
    <row r="859" spans="11:14" x14ac:dyDescent="0.2">
      <c r="K859" s="213"/>
      <c r="L859" s="194"/>
      <c r="M859" s="188"/>
      <c r="N859" s="220"/>
    </row>
    <row r="860" spans="11:14" x14ac:dyDescent="0.2">
      <c r="K860" s="213"/>
      <c r="L860" s="194"/>
      <c r="M860" s="188"/>
      <c r="N860" s="220"/>
    </row>
    <row r="861" spans="11:14" x14ac:dyDescent="0.2">
      <c r="K861" s="213"/>
      <c r="L861" s="194"/>
      <c r="M861" s="188"/>
      <c r="N861" s="220"/>
    </row>
    <row r="862" spans="11:14" x14ac:dyDescent="0.2">
      <c r="K862" s="213"/>
      <c r="L862" s="194"/>
      <c r="M862" s="188"/>
      <c r="N862" s="220"/>
    </row>
    <row r="863" spans="11:14" x14ac:dyDescent="0.2">
      <c r="K863" s="213"/>
      <c r="L863" s="194"/>
      <c r="M863" s="188"/>
      <c r="N863" s="220"/>
    </row>
    <row r="864" spans="11:14" x14ac:dyDescent="0.2">
      <c r="K864" s="213"/>
      <c r="L864" s="194"/>
      <c r="M864" s="188"/>
      <c r="N864" s="220"/>
    </row>
    <row r="865" spans="11:14" x14ac:dyDescent="0.2">
      <c r="K865" s="213"/>
      <c r="L865" s="194"/>
      <c r="M865" s="188"/>
      <c r="N865" s="220"/>
    </row>
    <row r="866" spans="11:14" x14ac:dyDescent="0.2">
      <c r="K866" s="213"/>
      <c r="L866" s="194"/>
      <c r="M866" s="188"/>
      <c r="N866" s="220"/>
    </row>
    <row r="867" spans="11:14" x14ac:dyDescent="0.2">
      <c r="K867" s="213"/>
      <c r="L867" s="194"/>
      <c r="M867" s="188"/>
      <c r="N867" s="220"/>
    </row>
    <row r="868" spans="11:14" x14ac:dyDescent="0.2">
      <c r="K868" s="213"/>
      <c r="L868" s="194"/>
      <c r="M868" s="188"/>
      <c r="N868" s="220"/>
    </row>
    <row r="869" spans="11:14" x14ac:dyDescent="0.2">
      <c r="K869" s="213"/>
      <c r="L869" s="194"/>
      <c r="M869" s="188"/>
      <c r="N869" s="220"/>
    </row>
    <row r="870" spans="11:14" x14ac:dyDescent="0.2">
      <c r="K870" s="213"/>
      <c r="L870" s="194"/>
      <c r="M870" s="188"/>
      <c r="N870" s="220"/>
    </row>
    <row r="871" spans="11:14" x14ac:dyDescent="0.2">
      <c r="K871" s="213"/>
      <c r="L871" s="194"/>
      <c r="M871" s="188"/>
      <c r="N871" s="220"/>
    </row>
    <row r="872" spans="11:14" x14ac:dyDescent="0.2">
      <c r="K872" s="213"/>
      <c r="L872" s="194"/>
      <c r="M872" s="188"/>
      <c r="N872" s="220"/>
    </row>
    <row r="873" spans="11:14" x14ac:dyDescent="0.2">
      <c r="K873" s="213"/>
      <c r="L873" s="194"/>
      <c r="M873" s="188"/>
      <c r="N873" s="220"/>
    </row>
    <row r="874" spans="11:14" x14ac:dyDescent="0.2">
      <c r="K874" s="213"/>
      <c r="L874" s="194"/>
      <c r="M874" s="188"/>
      <c r="N874" s="220"/>
    </row>
    <row r="875" spans="11:14" x14ac:dyDescent="0.2">
      <c r="K875" s="213"/>
      <c r="L875" s="194"/>
      <c r="M875" s="188"/>
      <c r="N875" s="220"/>
    </row>
    <row r="876" spans="11:14" x14ac:dyDescent="0.2">
      <c r="K876" s="213"/>
      <c r="L876" s="194"/>
      <c r="M876" s="188"/>
      <c r="N876" s="220"/>
    </row>
    <row r="877" spans="11:14" x14ac:dyDescent="0.2">
      <c r="K877" s="213"/>
      <c r="L877" s="194"/>
      <c r="M877" s="188"/>
      <c r="N877" s="220"/>
    </row>
    <row r="878" spans="11:14" x14ac:dyDescent="0.2">
      <c r="K878" s="213"/>
      <c r="L878" s="194"/>
      <c r="M878" s="188"/>
      <c r="N878" s="220"/>
    </row>
    <row r="879" spans="11:14" x14ac:dyDescent="0.2">
      <c r="K879" s="213"/>
      <c r="L879" s="194"/>
      <c r="M879" s="188"/>
      <c r="N879" s="220"/>
    </row>
    <row r="880" spans="11:14" x14ac:dyDescent="0.2">
      <c r="K880" s="213"/>
      <c r="L880" s="194"/>
      <c r="M880" s="188"/>
      <c r="N880" s="220"/>
    </row>
    <row r="881" spans="11:14" x14ac:dyDescent="0.2">
      <c r="K881" s="213"/>
      <c r="L881" s="194"/>
      <c r="M881" s="188"/>
      <c r="N881" s="220"/>
    </row>
    <row r="882" spans="11:14" x14ac:dyDescent="0.2">
      <c r="K882" s="213"/>
      <c r="L882" s="194"/>
      <c r="M882" s="188"/>
      <c r="N882" s="220"/>
    </row>
    <row r="883" spans="11:14" x14ac:dyDescent="0.2">
      <c r="K883" s="213"/>
      <c r="L883" s="194"/>
      <c r="M883" s="188"/>
      <c r="N883" s="220"/>
    </row>
    <row r="884" spans="11:14" x14ac:dyDescent="0.2">
      <c r="K884" s="213"/>
      <c r="L884" s="194"/>
      <c r="M884" s="188"/>
      <c r="N884" s="220"/>
    </row>
    <row r="885" spans="11:14" x14ac:dyDescent="0.2">
      <c r="K885" s="213"/>
      <c r="L885" s="194"/>
      <c r="M885" s="188"/>
      <c r="N885" s="220"/>
    </row>
    <row r="886" spans="11:14" x14ac:dyDescent="0.2">
      <c r="K886" s="213"/>
      <c r="L886" s="194"/>
      <c r="M886" s="188"/>
      <c r="N886" s="220"/>
    </row>
    <row r="887" spans="11:14" x14ac:dyDescent="0.2">
      <c r="K887" s="213"/>
      <c r="L887" s="194"/>
      <c r="M887" s="188"/>
      <c r="N887" s="220"/>
    </row>
    <row r="888" spans="11:14" x14ac:dyDescent="0.2">
      <c r="K888" s="213"/>
      <c r="L888" s="194"/>
      <c r="M888" s="188"/>
      <c r="N888" s="220"/>
    </row>
    <row r="889" spans="11:14" x14ac:dyDescent="0.2">
      <c r="K889" s="213"/>
      <c r="L889" s="194"/>
      <c r="M889" s="188"/>
      <c r="N889" s="220"/>
    </row>
    <row r="890" spans="11:14" x14ac:dyDescent="0.2">
      <c r="K890" s="213"/>
      <c r="L890" s="194"/>
      <c r="M890" s="188"/>
      <c r="N890" s="220"/>
    </row>
    <row r="891" spans="11:14" x14ac:dyDescent="0.2">
      <c r="K891" s="213"/>
      <c r="L891" s="194"/>
      <c r="M891" s="188"/>
      <c r="N891" s="220"/>
    </row>
    <row r="892" spans="11:14" x14ac:dyDescent="0.2">
      <c r="K892" s="213"/>
      <c r="L892" s="194"/>
      <c r="M892" s="188"/>
      <c r="N892" s="220"/>
    </row>
    <row r="893" spans="11:14" x14ac:dyDescent="0.2">
      <c r="K893" s="213"/>
      <c r="L893" s="194"/>
      <c r="M893" s="188"/>
      <c r="N893" s="220"/>
    </row>
    <row r="894" spans="11:14" x14ac:dyDescent="0.2">
      <c r="K894" s="213"/>
      <c r="L894" s="194"/>
      <c r="M894" s="188"/>
      <c r="N894" s="220"/>
    </row>
    <row r="895" spans="11:14" x14ac:dyDescent="0.2">
      <c r="K895" s="213"/>
      <c r="L895" s="194"/>
      <c r="M895" s="188"/>
      <c r="N895" s="220"/>
    </row>
    <row r="896" spans="11:14" x14ac:dyDescent="0.2">
      <c r="K896" s="213"/>
      <c r="L896" s="194"/>
      <c r="M896" s="188"/>
      <c r="N896" s="220"/>
    </row>
    <row r="897" spans="11:14" x14ac:dyDescent="0.2">
      <c r="K897" s="213"/>
      <c r="L897" s="194"/>
      <c r="M897" s="188"/>
      <c r="N897" s="220"/>
    </row>
    <row r="898" spans="11:14" x14ac:dyDescent="0.2">
      <c r="K898" s="213"/>
      <c r="L898" s="194"/>
      <c r="M898" s="188"/>
      <c r="N898" s="220"/>
    </row>
    <row r="899" spans="11:14" x14ac:dyDescent="0.2">
      <c r="K899" s="213"/>
      <c r="L899" s="194"/>
      <c r="M899" s="188"/>
      <c r="N899" s="220"/>
    </row>
    <row r="900" spans="11:14" x14ac:dyDescent="0.2">
      <c r="K900" s="213"/>
      <c r="L900" s="194"/>
      <c r="M900" s="188"/>
      <c r="N900" s="220"/>
    </row>
    <row r="901" spans="11:14" x14ac:dyDescent="0.2">
      <c r="K901" s="213"/>
      <c r="L901" s="194"/>
      <c r="M901" s="188"/>
      <c r="N901" s="220"/>
    </row>
    <row r="902" spans="11:14" x14ac:dyDescent="0.2">
      <c r="K902" s="213"/>
      <c r="L902" s="194"/>
      <c r="M902" s="188"/>
      <c r="N902" s="220"/>
    </row>
    <row r="903" spans="11:14" x14ac:dyDescent="0.2">
      <c r="K903" s="213"/>
      <c r="L903" s="194"/>
      <c r="M903" s="188"/>
      <c r="N903" s="220"/>
    </row>
    <row r="904" spans="11:14" x14ac:dyDescent="0.2">
      <c r="K904" s="213"/>
      <c r="L904" s="194"/>
      <c r="M904" s="188"/>
      <c r="N904" s="220"/>
    </row>
    <row r="905" spans="11:14" x14ac:dyDescent="0.2">
      <c r="K905" s="213"/>
      <c r="L905" s="194"/>
      <c r="M905" s="188"/>
      <c r="N905" s="220"/>
    </row>
    <row r="906" spans="11:14" x14ac:dyDescent="0.2">
      <c r="K906" s="213"/>
      <c r="L906" s="194"/>
      <c r="M906" s="188"/>
      <c r="N906" s="220"/>
    </row>
    <row r="907" spans="11:14" x14ac:dyDescent="0.2">
      <c r="K907" s="213"/>
      <c r="L907" s="194"/>
      <c r="M907" s="188"/>
      <c r="N907" s="220"/>
    </row>
    <row r="908" spans="11:14" x14ac:dyDescent="0.2">
      <c r="K908" s="213"/>
      <c r="L908" s="194"/>
      <c r="M908" s="188"/>
      <c r="N908" s="220"/>
    </row>
    <row r="909" spans="11:14" x14ac:dyDescent="0.2">
      <c r="K909" s="213"/>
      <c r="L909" s="194"/>
      <c r="M909" s="188"/>
      <c r="N909" s="220"/>
    </row>
    <row r="910" spans="11:14" x14ac:dyDescent="0.2">
      <c r="K910" s="213"/>
      <c r="L910" s="194"/>
      <c r="M910" s="188"/>
      <c r="N910" s="220"/>
    </row>
    <row r="911" spans="11:14" x14ac:dyDescent="0.2">
      <c r="K911" s="213"/>
      <c r="L911" s="194"/>
      <c r="M911" s="188"/>
      <c r="N911" s="220"/>
    </row>
    <row r="912" spans="11:14" x14ac:dyDescent="0.2">
      <c r="K912" s="213"/>
      <c r="L912" s="194"/>
      <c r="M912" s="188"/>
      <c r="N912" s="220"/>
    </row>
    <row r="913" spans="11:14" x14ac:dyDescent="0.2">
      <c r="K913" s="213"/>
      <c r="L913" s="194"/>
      <c r="M913" s="188"/>
      <c r="N913" s="220"/>
    </row>
    <row r="914" spans="11:14" x14ac:dyDescent="0.2">
      <c r="K914" s="213"/>
      <c r="L914" s="194"/>
      <c r="M914" s="188"/>
      <c r="N914" s="220"/>
    </row>
    <row r="915" spans="11:14" x14ac:dyDescent="0.2">
      <c r="K915" s="213"/>
      <c r="L915" s="194"/>
      <c r="M915" s="188"/>
      <c r="N915" s="220"/>
    </row>
    <row r="916" spans="11:14" x14ac:dyDescent="0.2">
      <c r="K916" s="213"/>
      <c r="L916" s="194"/>
      <c r="M916" s="188"/>
      <c r="N916" s="220"/>
    </row>
    <row r="917" spans="11:14" x14ac:dyDescent="0.2">
      <c r="K917" s="213"/>
      <c r="L917" s="194"/>
      <c r="M917" s="188"/>
      <c r="N917" s="220"/>
    </row>
    <row r="918" spans="11:14" x14ac:dyDescent="0.2">
      <c r="K918" s="213"/>
      <c r="L918" s="194"/>
      <c r="M918" s="188"/>
      <c r="N918" s="220"/>
    </row>
    <row r="919" spans="11:14" x14ac:dyDescent="0.2">
      <c r="K919" s="213"/>
      <c r="L919" s="194"/>
      <c r="M919" s="188"/>
      <c r="N919" s="220"/>
    </row>
    <row r="920" spans="11:14" x14ac:dyDescent="0.2">
      <c r="K920" s="213"/>
      <c r="L920" s="194"/>
      <c r="M920" s="188"/>
      <c r="N920" s="220"/>
    </row>
    <row r="921" spans="11:14" x14ac:dyDescent="0.2">
      <c r="K921" s="213"/>
      <c r="L921" s="194"/>
      <c r="M921" s="188"/>
      <c r="N921" s="220"/>
    </row>
    <row r="922" spans="11:14" x14ac:dyDescent="0.2">
      <c r="K922" s="213"/>
      <c r="L922" s="194"/>
      <c r="M922" s="188"/>
      <c r="N922" s="220"/>
    </row>
    <row r="923" spans="11:14" x14ac:dyDescent="0.2">
      <c r="K923" s="213"/>
      <c r="L923" s="194"/>
      <c r="M923" s="188"/>
      <c r="N923" s="220"/>
    </row>
    <row r="924" spans="11:14" x14ac:dyDescent="0.2">
      <c r="K924" s="213"/>
      <c r="L924" s="194"/>
      <c r="M924" s="188"/>
      <c r="N924" s="220"/>
    </row>
    <row r="925" spans="11:14" x14ac:dyDescent="0.2">
      <c r="K925" s="213"/>
      <c r="L925" s="194"/>
      <c r="M925" s="188"/>
      <c r="N925" s="220"/>
    </row>
    <row r="926" spans="11:14" x14ac:dyDescent="0.2">
      <c r="K926" s="213"/>
      <c r="L926" s="194"/>
      <c r="M926" s="188"/>
      <c r="N926" s="220"/>
    </row>
    <row r="927" spans="11:14" x14ac:dyDescent="0.2">
      <c r="K927" s="213"/>
      <c r="L927" s="194"/>
      <c r="M927" s="188"/>
      <c r="N927" s="220"/>
    </row>
    <row r="928" spans="11:14" x14ac:dyDescent="0.2">
      <c r="K928" s="213"/>
      <c r="L928" s="194"/>
      <c r="M928" s="188"/>
      <c r="N928" s="220"/>
    </row>
    <row r="929" spans="11:14" x14ac:dyDescent="0.2">
      <c r="K929" s="213"/>
      <c r="L929" s="194"/>
      <c r="M929" s="188"/>
      <c r="N929" s="220"/>
    </row>
    <row r="930" spans="11:14" x14ac:dyDescent="0.2">
      <c r="K930" s="213"/>
      <c r="L930" s="194"/>
      <c r="M930" s="188"/>
      <c r="N930" s="220"/>
    </row>
    <row r="931" spans="11:14" x14ac:dyDescent="0.2">
      <c r="K931" s="213"/>
      <c r="L931" s="194"/>
      <c r="M931" s="188"/>
      <c r="N931" s="220"/>
    </row>
    <row r="932" spans="11:14" x14ac:dyDescent="0.2">
      <c r="K932" s="213"/>
      <c r="L932" s="194"/>
      <c r="M932" s="188"/>
      <c r="N932" s="220"/>
    </row>
    <row r="933" spans="11:14" x14ac:dyDescent="0.2">
      <c r="K933" s="213"/>
      <c r="L933" s="194"/>
      <c r="M933" s="188"/>
      <c r="N933" s="220"/>
    </row>
    <row r="934" spans="11:14" x14ac:dyDescent="0.2">
      <c r="K934" s="213"/>
      <c r="L934" s="194"/>
      <c r="M934" s="188"/>
      <c r="N934" s="220"/>
    </row>
    <row r="935" spans="11:14" x14ac:dyDescent="0.2">
      <c r="K935" s="213"/>
      <c r="L935" s="194"/>
      <c r="M935" s="188"/>
      <c r="N935" s="220"/>
    </row>
    <row r="936" spans="11:14" x14ac:dyDescent="0.2">
      <c r="K936" s="213"/>
      <c r="L936" s="194"/>
      <c r="M936" s="188"/>
      <c r="N936" s="220"/>
    </row>
    <row r="937" spans="11:14" x14ac:dyDescent="0.2">
      <c r="K937" s="213"/>
      <c r="L937" s="194"/>
      <c r="M937" s="188"/>
      <c r="N937" s="220"/>
    </row>
    <row r="938" spans="11:14" x14ac:dyDescent="0.2">
      <c r="K938" s="213"/>
      <c r="L938" s="194"/>
      <c r="M938" s="188"/>
      <c r="N938" s="220"/>
    </row>
    <row r="939" spans="11:14" x14ac:dyDescent="0.2">
      <c r="K939" s="213"/>
      <c r="L939" s="194"/>
      <c r="M939" s="188"/>
      <c r="N939" s="220"/>
    </row>
    <row r="940" spans="11:14" x14ac:dyDescent="0.2">
      <c r="K940" s="213"/>
      <c r="L940" s="194"/>
      <c r="M940" s="188"/>
      <c r="N940" s="220"/>
    </row>
    <row r="941" spans="11:14" x14ac:dyDescent="0.2">
      <c r="K941" s="213"/>
      <c r="L941" s="194"/>
      <c r="M941" s="188"/>
      <c r="N941" s="220"/>
    </row>
    <row r="942" spans="11:14" x14ac:dyDescent="0.2">
      <c r="K942" s="213"/>
      <c r="L942" s="194"/>
      <c r="M942" s="188"/>
      <c r="N942" s="220"/>
    </row>
    <row r="943" spans="11:14" x14ac:dyDescent="0.2">
      <c r="K943" s="213"/>
      <c r="L943" s="194"/>
      <c r="M943" s="188"/>
      <c r="N943" s="220"/>
    </row>
    <row r="944" spans="11:14" x14ac:dyDescent="0.2">
      <c r="K944" s="213"/>
      <c r="L944" s="194"/>
      <c r="M944" s="188"/>
      <c r="N944" s="220"/>
    </row>
    <row r="945" spans="11:14" x14ac:dyDescent="0.2">
      <c r="K945" s="213"/>
      <c r="L945" s="194"/>
      <c r="M945" s="188"/>
      <c r="N945" s="220"/>
    </row>
    <row r="946" spans="11:14" x14ac:dyDescent="0.2">
      <c r="K946" s="213"/>
      <c r="L946" s="194"/>
      <c r="M946" s="188"/>
      <c r="N946" s="220"/>
    </row>
    <row r="947" spans="11:14" x14ac:dyDescent="0.2">
      <c r="K947" s="213"/>
      <c r="L947" s="194"/>
      <c r="M947" s="188"/>
      <c r="N947" s="220"/>
    </row>
    <row r="948" spans="11:14" x14ac:dyDescent="0.2">
      <c r="K948" s="213"/>
      <c r="L948" s="194"/>
      <c r="M948" s="188"/>
      <c r="N948" s="220"/>
    </row>
    <row r="949" spans="11:14" x14ac:dyDescent="0.2">
      <c r="K949" s="213"/>
      <c r="L949" s="194"/>
      <c r="M949" s="188"/>
      <c r="N949" s="220"/>
    </row>
    <row r="950" spans="11:14" x14ac:dyDescent="0.2">
      <c r="K950" s="213"/>
      <c r="L950" s="194"/>
      <c r="M950" s="188"/>
      <c r="N950" s="220"/>
    </row>
    <row r="951" spans="11:14" x14ac:dyDescent="0.2">
      <c r="K951" s="213"/>
      <c r="L951" s="194"/>
      <c r="M951" s="188"/>
      <c r="N951" s="220"/>
    </row>
    <row r="952" spans="11:14" x14ac:dyDescent="0.2">
      <c r="K952" s="213"/>
      <c r="L952" s="194"/>
      <c r="M952" s="188"/>
      <c r="N952" s="220"/>
    </row>
    <row r="953" spans="11:14" x14ac:dyDescent="0.2">
      <c r="K953" s="213"/>
      <c r="L953" s="194"/>
      <c r="M953" s="188"/>
      <c r="N953" s="220"/>
    </row>
    <row r="954" spans="11:14" x14ac:dyDescent="0.2">
      <c r="K954" s="213"/>
      <c r="L954" s="194"/>
      <c r="M954" s="188"/>
      <c r="N954" s="220"/>
    </row>
    <row r="955" spans="11:14" x14ac:dyDescent="0.2">
      <c r="K955" s="213"/>
      <c r="L955" s="194"/>
      <c r="M955" s="188"/>
      <c r="N955" s="220"/>
    </row>
    <row r="956" spans="11:14" x14ac:dyDescent="0.2">
      <c r="K956" s="213"/>
      <c r="L956" s="194"/>
      <c r="M956" s="188"/>
      <c r="N956" s="220"/>
    </row>
    <row r="957" spans="11:14" x14ac:dyDescent="0.2">
      <c r="K957" s="213"/>
      <c r="L957" s="194"/>
      <c r="M957" s="188"/>
      <c r="N957" s="220"/>
    </row>
    <row r="958" spans="11:14" x14ac:dyDescent="0.2">
      <c r="K958" s="213"/>
      <c r="L958" s="194"/>
      <c r="M958" s="188"/>
      <c r="N958" s="220"/>
    </row>
    <row r="959" spans="11:14" x14ac:dyDescent="0.2">
      <c r="K959" s="213"/>
      <c r="L959" s="194"/>
      <c r="M959" s="188"/>
      <c r="N959" s="220"/>
    </row>
    <row r="960" spans="11:14" x14ac:dyDescent="0.2">
      <c r="K960" s="213"/>
      <c r="L960" s="194"/>
      <c r="M960" s="188"/>
      <c r="N960" s="220"/>
    </row>
    <row r="961" spans="11:14" x14ac:dyDescent="0.2">
      <c r="K961" s="213"/>
      <c r="L961" s="194"/>
      <c r="M961" s="188"/>
      <c r="N961" s="220"/>
    </row>
    <row r="962" spans="11:14" x14ac:dyDescent="0.2">
      <c r="K962" s="213"/>
      <c r="L962" s="194"/>
      <c r="M962" s="188"/>
      <c r="N962" s="220"/>
    </row>
    <row r="963" spans="11:14" x14ac:dyDescent="0.2">
      <c r="K963" s="213"/>
      <c r="L963" s="194"/>
      <c r="M963" s="188"/>
      <c r="N963" s="220"/>
    </row>
    <row r="964" spans="11:14" x14ac:dyDescent="0.2">
      <c r="K964" s="213"/>
      <c r="L964" s="194"/>
      <c r="M964" s="188"/>
      <c r="N964" s="220"/>
    </row>
    <row r="965" spans="11:14" x14ac:dyDescent="0.2">
      <c r="K965" s="213"/>
      <c r="L965" s="194"/>
      <c r="M965" s="188"/>
      <c r="N965" s="220"/>
    </row>
    <row r="966" spans="11:14" x14ac:dyDescent="0.2">
      <c r="K966" s="213"/>
      <c r="L966" s="194"/>
      <c r="M966" s="188"/>
      <c r="N966" s="220"/>
    </row>
    <row r="967" spans="11:14" x14ac:dyDescent="0.2">
      <c r="K967" s="213"/>
      <c r="L967" s="194"/>
      <c r="M967" s="188"/>
      <c r="N967" s="220"/>
    </row>
    <row r="968" spans="11:14" x14ac:dyDescent="0.2">
      <c r="K968" s="213"/>
      <c r="L968" s="194"/>
      <c r="M968" s="188"/>
      <c r="N968" s="220"/>
    </row>
    <row r="969" spans="11:14" x14ac:dyDescent="0.2">
      <c r="K969" s="213"/>
      <c r="L969" s="194"/>
      <c r="M969" s="188"/>
      <c r="N969" s="220"/>
    </row>
    <row r="970" spans="11:14" x14ac:dyDescent="0.2">
      <c r="K970" s="213"/>
      <c r="L970" s="194"/>
      <c r="M970" s="188"/>
      <c r="N970" s="220"/>
    </row>
    <row r="971" spans="11:14" x14ac:dyDescent="0.2">
      <c r="K971" s="213"/>
      <c r="L971" s="194"/>
      <c r="M971" s="188"/>
      <c r="N971" s="220"/>
    </row>
    <row r="972" spans="11:14" x14ac:dyDescent="0.2">
      <c r="K972" s="213"/>
      <c r="L972" s="194"/>
      <c r="M972" s="188"/>
      <c r="N972" s="220"/>
    </row>
    <row r="973" spans="11:14" x14ac:dyDescent="0.2">
      <c r="K973" s="213"/>
      <c r="L973" s="194"/>
      <c r="M973" s="188"/>
      <c r="N973" s="220"/>
    </row>
    <row r="974" spans="11:14" x14ac:dyDescent="0.2">
      <c r="K974" s="213"/>
      <c r="L974" s="194"/>
      <c r="M974" s="188"/>
      <c r="N974" s="220"/>
    </row>
    <row r="975" spans="11:14" x14ac:dyDescent="0.2">
      <c r="K975" s="213"/>
      <c r="L975" s="194"/>
      <c r="M975" s="188"/>
      <c r="N975" s="220"/>
    </row>
    <row r="976" spans="11:14" x14ac:dyDescent="0.2">
      <c r="K976" s="213"/>
      <c r="L976" s="194"/>
      <c r="M976" s="188"/>
      <c r="N976" s="220"/>
    </row>
    <row r="977" spans="11:14" x14ac:dyDescent="0.2">
      <c r="K977" s="213"/>
      <c r="L977" s="194"/>
      <c r="M977" s="188"/>
      <c r="N977" s="220"/>
    </row>
    <row r="978" spans="11:14" x14ac:dyDescent="0.2">
      <c r="K978" s="213"/>
      <c r="L978" s="194"/>
      <c r="M978" s="188"/>
      <c r="N978" s="220"/>
    </row>
    <row r="979" spans="11:14" x14ac:dyDescent="0.2">
      <c r="K979" s="213"/>
      <c r="L979" s="194"/>
      <c r="M979" s="188"/>
      <c r="N979" s="220"/>
    </row>
    <row r="980" spans="11:14" x14ac:dyDescent="0.2">
      <c r="K980" s="213"/>
      <c r="L980" s="194"/>
      <c r="M980" s="188"/>
      <c r="N980" s="220"/>
    </row>
    <row r="981" spans="11:14" x14ac:dyDescent="0.2">
      <c r="K981" s="213"/>
      <c r="L981" s="194"/>
      <c r="M981" s="188"/>
      <c r="N981" s="220"/>
    </row>
    <row r="982" spans="11:14" x14ac:dyDescent="0.2">
      <c r="K982" s="213"/>
      <c r="L982" s="194"/>
      <c r="M982" s="188"/>
      <c r="N982" s="220"/>
    </row>
    <row r="983" spans="11:14" x14ac:dyDescent="0.2">
      <c r="K983" s="213"/>
      <c r="L983" s="194"/>
      <c r="M983" s="188"/>
      <c r="N983" s="220"/>
    </row>
    <row r="984" spans="11:14" x14ac:dyDescent="0.2">
      <c r="K984" s="213"/>
      <c r="L984" s="194"/>
      <c r="M984" s="188"/>
      <c r="N984" s="220"/>
    </row>
    <row r="985" spans="11:14" x14ac:dyDescent="0.2">
      <c r="K985" s="213"/>
      <c r="L985" s="194"/>
      <c r="M985" s="188"/>
      <c r="N985" s="220"/>
    </row>
    <row r="986" spans="11:14" x14ac:dyDescent="0.2">
      <c r="K986" s="213"/>
      <c r="L986" s="194"/>
      <c r="M986" s="188"/>
      <c r="N986" s="220"/>
    </row>
    <row r="987" spans="11:14" x14ac:dyDescent="0.2">
      <c r="K987" s="213"/>
      <c r="L987" s="194"/>
      <c r="M987" s="188"/>
      <c r="N987" s="220"/>
    </row>
    <row r="988" spans="11:14" x14ac:dyDescent="0.2">
      <c r="K988" s="213"/>
      <c r="L988" s="194"/>
      <c r="M988" s="188"/>
      <c r="N988" s="220"/>
    </row>
    <row r="989" spans="11:14" x14ac:dyDescent="0.2">
      <c r="K989" s="213"/>
      <c r="L989" s="194"/>
      <c r="M989" s="188"/>
      <c r="N989" s="220"/>
    </row>
    <row r="990" spans="11:14" x14ac:dyDescent="0.2">
      <c r="K990" s="213"/>
      <c r="L990" s="194"/>
      <c r="M990" s="188"/>
      <c r="N990" s="220"/>
    </row>
    <row r="991" spans="11:14" x14ac:dyDescent="0.2">
      <c r="K991" s="213"/>
      <c r="L991" s="194"/>
      <c r="M991" s="188"/>
      <c r="N991" s="220"/>
    </row>
    <row r="992" spans="11:14" x14ac:dyDescent="0.2">
      <c r="K992" s="213"/>
      <c r="L992" s="194"/>
      <c r="M992" s="188"/>
      <c r="N992" s="220"/>
    </row>
    <row r="993" spans="11:14" x14ac:dyDescent="0.2">
      <c r="K993" s="213"/>
      <c r="L993" s="194"/>
      <c r="M993" s="188"/>
      <c r="N993" s="220"/>
    </row>
    <row r="994" spans="11:14" x14ac:dyDescent="0.2">
      <c r="K994" s="213"/>
      <c r="L994" s="194"/>
      <c r="M994" s="188"/>
      <c r="N994" s="220"/>
    </row>
    <row r="995" spans="11:14" x14ac:dyDescent="0.2">
      <c r="K995" s="213"/>
      <c r="L995" s="194"/>
      <c r="M995" s="188"/>
      <c r="N995" s="220"/>
    </row>
    <row r="996" spans="11:14" x14ac:dyDescent="0.2">
      <c r="K996" s="213"/>
      <c r="L996" s="194"/>
      <c r="M996" s="188"/>
      <c r="N996" s="220"/>
    </row>
    <row r="997" spans="11:14" x14ac:dyDescent="0.2">
      <c r="K997" s="213"/>
      <c r="L997" s="194"/>
      <c r="M997" s="188"/>
      <c r="N997" s="220"/>
    </row>
    <row r="998" spans="11:14" x14ac:dyDescent="0.2">
      <c r="K998" s="213"/>
      <c r="L998" s="194"/>
      <c r="M998" s="188"/>
      <c r="N998" s="220"/>
    </row>
    <row r="999" spans="11:14" x14ac:dyDescent="0.2">
      <c r="K999" s="213"/>
      <c r="L999" s="194"/>
      <c r="M999" s="188"/>
      <c r="N999" s="220"/>
    </row>
    <row r="1000" spans="11:14" x14ac:dyDescent="0.2">
      <c r="K1000" s="213"/>
      <c r="L1000" s="194"/>
      <c r="M1000" s="188"/>
      <c r="N1000" s="220"/>
    </row>
    <row r="1001" spans="11:14" x14ac:dyDescent="0.2">
      <c r="K1001" s="213"/>
      <c r="L1001" s="194"/>
      <c r="M1001" s="188"/>
      <c r="N1001" s="220"/>
    </row>
    <row r="1002" spans="11:14" x14ac:dyDescent="0.2">
      <c r="K1002" s="213"/>
      <c r="L1002" s="194"/>
      <c r="M1002" s="188"/>
      <c r="N1002" s="220"/>
    </row>
    <row r="1003" spans="11:14" x14ac:dyDescent="0.2">
      <c r="K1003" s="213"/>
      <c r="L1003" s="194"/>
      <c r="M1003" s="188"/>
      <c r="N1003" s="220"/>
    </row>
    <row r="1004" spans="11:14" x14ac:dyDescent="0.2">
      <c r="K1004" s="213"/>
      <c r="L1004" s="194"/>
      <c r="M1004" s="188"/>
      <c r="N1004" s="220"/>
    </row>
    <row r="1005" spans="11:14" x14ac:dyDescent="0.2">
      <c r="K1005" s="213"/>
      <c r="L1005" s="194"/>
      <c r="M1005" s="188"/>
      <c r="N1005" s="220"/>
    </row>
    <row r="1006" spans="11:14" x14ac:dyDescent="0.2">
      <c r="K1006" s="213"/>
      <c r="L1006" s="194"/>
      <c r="M1006" s="188"/>
      <c r="N1006" s="220"/>
    </row>
    <row r="1007" spans="11:14" x14ac:dyDescent="0.2">
      <c r="K1007" s="213"/>
      <c r="L1007" s="194"/>
      <c r="M1007" s="188"/>
      <c r="N1007" s="220"/>
    </row>
    <row r="1008" spans="11:14" x14ac:dyDescent="0.2">
      <c r="K1008" s="213"/>
      <c r="L1008" s="194"/>
      <c r="M1008" s="188"/>
      <c r="N1008" s="220"/>
    </row>
    <row r="1009" spans="11:14" x14ac:dyDescent="0.2">
      <c r="K1009" s="213"/>
      <c r="L1009" s="194"/>
      <c r="M1009" s="188"/>
      <c r="N1009" s="220"/>
    </row>
    <row r="1010" spans="11:14" x14ac:dyDescent="0.2">
      <c r="K1010" s="213"/>
      <c r="L1010" s="194"/>
      <c r="M1010" s="188"/>
      <c r="N1010" s="220"/>
    </row>
    <row r="1011" spans="11:14" x14ac:dyDescent="0.2">
      <c r="K1011" s="213"/>
      <c r="L1011" s="194"/>
      <c r="M1011" s="188"/>
      <c r="N1011" s="220"/>
    </row>
    <row r="1012" spans="11:14" x14ac:dyDescent="0.2">
      <c r="K1012" s="213"/>
      <c r="L1012" s="194"/>
      <c r="M1012" s="188"/>
      <c r="N1012" s="220"/>
    </row>
    <row r="1013" spans="11:14" x14ac:dyDescent="0.2">
      <c r="K1013" s="213"/>
      <c r="L1013" s="194"/>
      <c r="M1013" s="188"/>
      <c r="N1013" s="220"/>
    </row>
    <row r="1014" spans="11:14" x14ac:dyDescent="0.2">
      <c r="K1014" s="213"/>
      <c r="L1014" s="194"/>
      <c r="M1014" s="188"/>
      <c r="N1014" s="220"/>
    </row>
    <row r="1015" spans="11:14" x14ac:dyDescent="0.2">
      <c r="K1015" s="213"/>
      <c r="L1015" s="194"/>
      <c r="M1015" s="188"/>
      <c r="N1015" s="220"/>
    </row>
    <row r="1016" spans="11:14" x14ac:dyDescent="0.2">
      <c r="K1016" s="213"/>
      <c r="L1016" s="194"/>
      <c r="M1016" s="188"/>
      <c r="N1016" s="220"/>
    </row>
    <row r="1017" spans="11:14" x14ac:dyDescent="0.2">
      <c r="K1017" s="213"/>
      <c r="L1017" s="194"/>
      <c r="M1017" s="188"/>
      <c r="N1017" s="220"/>
    </row>
    <row r="1018" spans="11:14" x14ac:dyDescent="0.2">
      <c r="K1018" s="213"/>
      <c r="L1018" s="194"/>
      <c r="M1018" s="188"/>
      <c r="N1018" s="220"/>
    </row>
    <row r="1019" spans="11:14" x14ac:dyDescent="0.2">
      <c r="K1019" s="213"/>
      <c r="L1019" s="194"/>
      <c r="M1019" s="188"/>
      <c r="N1019" s="220"/>
    </row>
    <row r="1020" spans="11:14" x14ac:dyDescent="0.2">
      <c r="K1020" s="213"/>
      <c r="L1020" s="194"/>
      <c r="M1020" s="188"/>
      <c r="N1020" s="220"/>
    </row>
    <row r="1021" spans="11:14" x14ac:dyDescent="0.2">
      <c r="K1021" s="213"/>
      <c r="L1021" s="194"/>
      <c r="M1021" s="188"/>
      <c r="N1021" s="220"/>
    </row>
    <row r="1022" spans="11:14" x14ac:dyDescent="0.2">
      <c r="K1022" s="213"/>
      <c r="L1022" s="194"/>
      <c r="M1022" s="188"/>
      <c r="N1022" s="220"/>
    </row>
    <row r="1023" spans="11:14" x14ac:dyDescent="0.2">
      <c r="K1023" s="213"/>
      <c r="L1023" s="194"/>
      <c r="M1023" s="188"/>
      <c r="N1023" s="220"/>
    </row>
    <row r="1024" spans="11:14" x14ac:dyDescent="0.2">
      <c r="K1024" s="213"/>
      <c r="L1024" s="194"/>
      <c r="M1024" s="188"/>
      <c r="N1024" s="220"/>
    </row>
    <row r="1025" spans="11:14" x14ac:dyDescent="0.2">
      <c r="K1025" s="213"/>
      <c r="L1025" s="194"/>
      <c r="M1025" s="188"/>
      <c r="N1025" s="220"/>
    </row>
    <row r="1026" spans="11:14" x14ac:dyDescent="0.2">
      <c r="K1026" s="213"/>
      <c r="L1026" s="194"/>
      <c r="M1026" s="188"/>
      <c r="N1026" s="220"/>
    </row>
    <row r="1027" spans="11:14" x14ac:dyDescent="0.2">
      <c r="K1027" s="213"/>
      <c r="L1027" s="194"/>
      <c r="M1027" s="188"/>
      <c r="N1027" s="220"/>
    </row>
    <row r="1028" spans="11:14" x14ac:dyDescent="0.2">
      <c r="K1028" s="213"/>
      <c r="L1028" s="194"/>
      <c r="M1028" s="188"/>
      <c r="N1028" s="220"/>
    </row>
    <row r="1029" spans="11:14" x14ac:dyDescent="0.2">
      <c r="K1029" s="213"/>
      <c r="L1029" s="194"/>
      <c r="M1029" s="188"/>
      <c r="N1029" s="220"/>
    </row>
    <row r="1030" spans="11:14" x14ac:dyDescent="0.2">
      <c r="K1030" s="213"/>
      <c r="L1030" s="194"/>
      <c r="M1030" s="188"/>
      <c r="N1030" s="220"/>
    </row>
    <row r="1031" spans="11:14" x14ac:dyDescent="0.2">
      <c r="K1031" s="213"/>
      <c r="L1031" s="194"/>
      <c r="M1031" s="188"/>
      <c r="N1031" s="220"/>
    </row>
    <row r="1032" spans="11:14" x14ac:dyDescent="0.2">
      <c r="K1032" s="213"/>
      <c r="L1032" s="194"/>
      <c r="M1032" s="188"/>
      <c r="N1032" s="220"/>
    </row>
    <row r="1033" spans="11:14" x14ac:dyDescent="0.2">
      <c r="K1033" s="213"/>
      <c r="L1033" s="194"/>
      <c r="M1033" s="188"/>
      <c r="N1033" s="220"/>
    </row>
    <row r="1034" spans="11:14" x14ac:dyDescent="0.2">
      <c r="K1034" s="213"/>
      <c r="L1034" s="194"/>
      <c r="M1034" s="188"/>
      <c r="N1034" s="220"/>
    </row>
    <row r="1035" spans="11:14" x14ac:dyDescent="0.2">
      <c r="K1035" s="213"/>
      <c r="L1035" s="194"/>
      <c r="M1035" s="188"/>
      <c r="N1035" s="220"/>
    </row>
    <row r="1036" spans="11:14" x14ac:dyDescent="0.2">
      <c r="K1036" s="213"/>
      <c r="L1036" s="194"/>
      <c r="M1036" s="188"/>
      <c r="N1036" s="220"/>
    </row>
    <row r="1037" spans="11:14" x14ac:dyDescent="0.2">
      <c r="K1037" s="213"/>
      <c r="L1037" s="194"/>
      <c r="M1037" s="188"/>
      <c r="N1037" s="220"/>
    </row>
    <row r="1038" spans="11:14" x14ac:dyDescent="0.2">
      <c r="K1038" s="213"/>
      <c r="L1038" s="194"/>
      <c r="M1038" s="188"/>
      <c r="N1038" s="220"/>
    </row>
    <row r="1039" spans="11:14" x14ac:dyDescent="0.2">
      <c r="K1039" s="213"/>
      <c r="L1039" s="194"/>
      <c r="M1039" s="188"/>
      <c r="N1039" s="220"/>
    </row>
    <row r="1040" spans="11:14" x14ac:dyDescent="0.2">
      <c r="K1040" s="213"/>
      <c r="L1040" s="194"/>
      <c r="M1040" s="188"/>
      <c r="N1040" s="220"/>
    </row>
    <row r="1041" spans="11:14" x14ac:dyDescent="0.2">
      <c r="K1041" s="213"/>
      <c r="L1041" s="194"/>
      <c r="M1041" s="188"/>
      <c r="N1041" s="220"/>
    </row>
    <row r="1042" spans="11:14" x14ac:dyDescent="0.2">
      <c r="K1042" s="213"/>
      <c r="L1042" s="194"/>
      <c r="M1042" s="188"/>
      <c r="N1042" s="220"/>
    </row>
    <row r="1043" spans="11:14" x14ac:dyDescent="0.2">
      <c r="K1043" s="213"/>
      <c r="L1043" s="194"/>
      <c r="M1043" s="188"/>
      <c r="N1043" s="220"/>
    </row>
    <row r="1044" spans="11:14" x14ac:dyDescent="0.2">
      <c r="K1044" s="213"/>
      <c r="L1044" s="194"/>
      <c r="M1044" s="188"/>
      <c r="N1044" s="220"/>
    </row>
    <row r="1045" spans="11:14" x14ac:dyDescent="0.2">
      <c r="K1045" s="213"/>
      <c r="L1045" s="194"/>
      <c r="M1045" s="188"/>
      <c r="N1045" s="220"/>
    </row>
    <row r="1046" spans="11:14" x14ac:dyDescent="0.2">
      <c r="K1046" s="213"/>
      <c r="L1046" s="194"/>
      <c r="M1046" s="188"/>
      <c r="N1046" s="220"/>
    </row>
    <row r="1047" spans="11:14" x14ac:dyDescent="0.2">
      <c r="K1047" s="213"/>
      <c r="L1047" s="194"/>
      <c r="M1047" s="188"/>
      <c r="N1047" s="220"/>
    </row>
    <row r="1048" spans="11:14" x14ac:dyDescent="0.2">
      <c r="K1048" s="213"/>
      <c r="L1048" s="194"/>
      <c r="M1048" s="188"/>
      <c r="N1048" s="220"/>
    </row>
    <row r="1049" spans="11:14" x14ac:dyDescent="0.2">
      <c r="K1049" s="213"/>
      <c r="L1049" s="194"/>
      <c r="M1049" s="188"/>
      <c r="N1049" s="220"/>
    </row>
    <row r="1050" spans="11:14" x14ac:dyDescent="0.2">
      <c r="K1050" s="213"/>
      <c r="L1050" s="194"/>
      <c r="M1050" s="188"/>
      <c r="N1050" s="220"/>
    </row>
    <row r="1051" spans="11:14" x14ac:dyDescent="0.2">
      <c r="K1051" s="213"/>
      <c r="L1051" s="194"/>
      <c r="M1051" s="188"/>
      <c r="N1051" s="220"/>
    </row>
    <row r="1052" spans="11:14" x14ac:dyDescent="0.2">
      <c r="K1052" s="213"/>
      <c r="L1052" s="194"/>
      <c r="M1052" s="188"/>
      <c r="N1052" s="220"/>
    </row>
    <row r="1053" spans="11:14" x14ac:dyDescent="0.2">
      <c r="K1053" s="213"/>
      <c r="L1053" s="194"/>
      <c r="M1053" s="188"/>
      <c r="N1053" s="220"/>
    </row>
    <row r="1054" spans="11:14" x14ac:dyDescent="0.2">
      <c r="K1054" s="213"/>
      <c r="L1054" s="194"/>
      <c r="M1054" s="188"/>
      <c r="N1054" s="220"/>
    </row>
    <row r="1055" spans="11:14" x14ac:dyDescent="0.2">
      <c r="K1055" s="213"/>
      <c r="L1055" s="194"/>
      <c r="M1055" s="188"/>
      <c r="N1055" s="220"/>
    </row>
    <row r="1056" spans="11:14" x14ac:dyDescent="0.2">
      <c r="K1056" s="213"/>
      <c r="L1056" s="194"/>
      <c r="M1056" s="188"/>
      <c r="N1056" s="220"/>
    </row>
    <row r="1057" spans="11:14" x14ac:dyDescent="0.2">
      <c r="K1057" s="213"/>
      <c r="L1057" s="194"/>
      <c r="M1057" s="188"/>
      <c r="N1057" s="220"/>
    </row>
    <row r="1058" spans="11:14" x14ac:dyDescent="0.2">
      <c r="K1058" s="213"/>
      <c r="L1058" s="194"/>
      <c r="M1058" s="188"/>
      <c r="N1058" s="220"/>
    </row>
    <row r="1059" spans="11:14" x14ac:dyDescent="0.2">
      <c r="K1059" s="213"/>
      <c r="L1059" s="194"/>
      <c r="M1059" s="188"/>
      <c r="N1059" s="220"/>
    </row>
    <row r="1060" spans="11:14" x14ac:dyDescent="0.2">
      <c r="K1060" s="213"/>
      <c r="L1060" s="194"/>
      <c r="M1060" s="188"/>
      <c r="N1060" s="220"/>
    </row>
    <row r="1061" spans="11:14" x14ac:dyDescent="0.2">
      <c r="K1061" s="213"/>
      <c r="L1061" s="194"/>
      <c r="M1061" s="188"/>
      <c r="N1061" s="220"/>
    </row>
    <row r="1062" spans="11:14" x14ac:dyDescent="0.2">
      <c r="K1062" s="213"/>
      <c r="L1062" s="194"/>
      <c r="M1062" s="188"/>
      <c r="N1062" s="220"/>
    </row>
    <row r="1063" spans="11:14" x14ac:dyDescent="0.2">
      <c r="K1063" s="213"/>
      <c r="L1063" s="194"/>
      <c r="M1063" s="188"/>
      <c r="N1063" s="220"/>
    </row>
    <row r="1064" spans="11:14" x14ac:dyDescent="0.2">
      <c r="K1064" s="213"/>
      <c r="L1064" s="194"/>
      <c r="M1064" s="188"/>
      <c r="N1064" s="220"/>
    </row>
    <row r="1065" spans="11:14" x14ac:dyDescent="0.2">
      <c r="K1065" s="213"/>
      <c r="L1065" s="194"/>
      <c r="M1065" s="188"/>
      <c r="N1065" s="220"/>
    </row>
    <row r="1066" spans="11:14" x14ac:dyDescent="0.2">
      <c r="K1066" s="213"/>
      <c r="L1066" s="194"/>
      <c r="M1066" s="188"/>
      <c r="N1066" s="220"/>
    </row>
    <row r="1067" spans="11:14" x14ac:dyDescent="0.2">
      <c r="K1067" s="213"/>
      <c r="L1067" s="194"/>
      <c r="M1067" s="188"/>
      <c r="N1067" s="220"/>
    </row>
    <row r="1068" spans="11:14" x14ac:dyDescent="0.2">
      <c r="K1068" s="213"/>
      <c r="L1068" s="194"/>
      <c r="M1068" s="188"/>
      <c r="N1068" s="220"/>
    </row>
    <row r="1069" spans="11:14" x14ac:dyDescent="0.2">
      <c r="K1069" s="213"/>
      <c r="L1069" s="194"/>
      <c r="M1069" s="188"/>
      <c r="N1069" s="220"/>
    </row>
    <row r="1070" spans="11:14" x14ac:dyDescent="0.2">
      <c r="K1070" s="213"/>
      <c r="L1070" s="194"/>
      <c r="M1070" s="188"/>
      <c r="N1070" s="220"/>
    </row>
    <row r="1071" spans="11:14" x14ac:dyDescent="0.2">
      <c r="K1071" s="213"/>
      <c r="L1071" s="194"/>
      <c r="M1071" s="188"/>
      <c r="N1071" s="220"/>
    </row>
    <row r="1072" spans="11:14" x14ac:dyDescent="0.2">
      <c r="K1072" s="213"/>
      <c r="L1072" s="194"/>
      <c r="M1072" s="188"/>
      <c r="N1072" s="220"/>
    </row>
    <row r="1073" spans="11:14" x14ac:dyDescent="0.2">
      <c r="K1073" s="213"/>
      <c r="L1073" s="194"/>
      <c r="M1073" s="188"/>
      <c r="N1073" s="220"/>
    </row>
    <row r="1074" spans="11:14" x14ac:dyDescent="0.2">
      <c r="K1074" s="213"/>
      <c r="L1074" s="194"/>
      <c r="M1074" s="188"/>
      <c r="N1074" s="220"/>
    </row>
    <row r="1075" spans="11:14" x14ac:dyDescent="0.2">
      <c r="K1075" s="213"/>
      <c r="L1075" s="194"/>
      <c r="M1075" s="188"/>
      <c r="N1075" s="220"/>
    </row>
    <row r="1076" spans="11:14" x14ac:dyDescent="0.2">
      <c r="K1076" s="213"/>
      <c r="L1076" s="194"/>
      <c r="M1076" s="188"/>
      <c r="N1076" s="220"/>
    </row>
    <row r="1077" spans="11:14" x14ac:dyDescent="0.2">
      <c r="K1077" s="213"/>
      <c r="L1077" s="194"/>
      <c r="M1077" s="188"/>
      <c r="N1077" s="220"/>
    </row>
    <row r="1078" spans="11:14" x14ac:dyDescent="0.2">
      <c r="K1078" s="213"/>
      <c r="L1078" s="194"/>
      <c r="M1078" s="188"/>
      <c r="N1078" s="220"/>
    </row>
    <row r="1079" spans="11:14" x14ac:dyDescent="0.2">
      <c r="K1079" s="213"/>
      <c r="L1079" s="194"/>
      <c r="M1079" s="188"/>
      <c r="N1079" s="220"/>
    </row>
    <row r="1080" spans="11:14" x14ac:dyDescent="0.2">
      <c r="K1080" s="213"/>
      <c r="L1080" s="194"/>
      <c r="M1080" s="188"/>
      <c r="N1080" s="220"/>
    </row>
    <row r="1081" spans="11:14" x14ac:dyDescent="0.2">
      <c r="K1081" s="213"/>
      <c r="L1081" s="194"/>
      <c r="M1081" s="188"/>
      <c r="N1081" s="220"/>
    </row>
    <row r="1082" spans="11:14" x14ac:dyDescent="0.2">
      <c r="K1082" s="213"/>
      <c r="L1082" s="194"/>
      <c r="M1082" s="188"/>
      <c r="N1082" s="220"/>
    </row>
    <row r="1083" spans="11:14" x14ac:dyDescent="0.2">
      <c r="K1083" s="213"/>
      <c r="L1083" s="194"/>
      <c r="M1083" s="188"/>
      <c r="N1083" s="220"/>
    </row>
    <row r="1084" spans="11:14" x14ac:dyDescent="0.2">
      <c r="K1084" s="213"/>
      <c r="L1084" s="194"/>
      <c r="M1084" s="188"/>
      <c r="N1084" s="220"/>
    </row>
    <row r="1085" spans="11:14" x14ac:dyDescent="0.2">
      <c r="K1085" s="213"/>
      <c r="L1085" s="194"/>
      <c r="M1085" s="188"/>
      <c r="N1085" s="220"/>
    </row>
    <row r="1086" spans="11:14" x14ac:dyDescent="0.2">
      <c r="K1086" s="213"/>
      <c r="L1086" s="194"/>
      <c r="M1086" s="188"/>
      <c r="N1086" s="220"/>
    </row>
    <row r="1087" spans="11:14" x14ac:dyDescent="0.2">
      <c r="K1087" s="213"/>
      <c r="L1087" s="194"/>
      <c r="M1087" s="188"/>
      <c r="N1087" s="220"/>
    </row>
    <row r="1088" spans="11:14" x14ac:dyDescent="0.2">
      <c r="K1088" s="213"/>
      <c r="L1088" s="194"/>
      <c r="M1088" s="188"/>
      <c r="N1088" s="220"/>
    </row>
    <row r="1089" spans="11:14" x14ac:dyDescent="0.2">
      <c r="K1089" s="213"/>
      <c r="L1089" s="194"/>
      <c r="M1089" s="188"/>
      <c r="N1089" s="220"/>
    </row>
    <row r="1090" spans="11:14" x14ac:dyDescent="0.2">
      <c r="K1090" s="213"/>
      <c r="L1090" s="194"/>
      <c r="M1090" s="188"/>
      <c r="N1090" s="220"/>
    </row>
    <row r="1091" spans="11:14" x14ac:dyDescent="0.2">
      <c r="K1091" s="213"/>
      <c r="L1091" s="194"/>
      <c r="M1091" s="188"/>
      <c r="N1091" s="220"/>
    </row>
    <row r="1092" spans="11:14" x14ac:dyDescent="0.2">
      <c r="K1092" s="213"/>
      <c r="L1092" s="194"/>
      <c r="M1092" s="188"/>
      <c r="N1092" s="220"/>
    </row>
    <row r="1093" spans="11:14" x14ac:dyDescent="0.2">
      <c r="K1093" s="213"/>
      <c r="L1093" s="194"/>
      <c r="M1093" s="188"/>
      <c r="N1093" s="220"/>
    </row>
    <row r="1094" spans="11:14" x14ac:dyDescent="0.2">
      <c r="K1094" s="213"/>
      <c r="L1094" s="194"/>
      <c r="M1094" s="188"/>
      <c r="N1094" s="220"/>
    </row>
    <row r="1095" spans="11:14" x14ac:dyDescent="0.2">
      <c r="K1095" s="213"/>
      <c r="L1095" s="194"/>
      <c r="M1095" s="188"/>
      <c r="N1095" s="220"/>
    </row>
    <row r="1096" spans="11:14" x14ac:dyDescent="0.2">
      <c r="K1096" s="213"/>
      <c r="L1096" s="194"/>
      <c r="M1096" s="188"/>
      <c r="N1096" s="220"/>
    </row>
    <row r="1097" spans="11:14" x14ac:dyDescent="0.2">
      <c r="K1097" s="213"/>
      <c r="L1097" s="194"/>
      <c r="M1097" s="188"/>
      <c r="N1097" s="220"/>
    </row>
    <row r="1098" spans="11:14" x14ac:dyDescent="0.2">
      <c r="K1098" s="213"/>
      <c r="L1098" s="194"/>
      <c r="M1098" s="188"/>
      <c r="N1098" s="220"/>
    </row>
    <row r="1099" spans="11:14" x14ac:dyDescent="0.2">
      <c r="K1099" s="213"/>
      <c r="L1099" s="194"/>
      <c r="M1099" s="188"/>
      <c r="N1099" s="220"/>
    </row>
    <row r="1100" spans="11:14" x14ac:dyDescent="0.2">
      <c r="K1100" s="213"/>
      <c r="L1100" s="194"/>
      <c r="M1100" s="188"/>
      <c r="N1100" s="220"/>
    </row>
    <row r="1101" spans="11:14" x14ac:dyDescent="0.2">
      <c r="K1101" s="213"/>
      <c r="L1101" s="194"/>
      <c r="M1101" s="188"/>
      <c r="N1101" s="220"/>
    </row>
    <row r="1102" spans="11:14" x14ac:dyDescent="0.2">
      <c r="K1102" s="213"/>
      <c r="L1102" s="194"/>
      <c r="M1102" s="188"/>
      <c r="N1102" s="220"/>
    </row>
    <row r="1103" spans="11:14" x14ac:dyDescent="0.2">
      <c r="K1103" s="213"/>
      <c r="L1103" s="194"/>
      <c r="M1103" s="188"/>
      <c r="N1103" s="220"/>
    </row>
    <row r="1104" spans="11:14" x14ac:dyDescent="0.2">
      <c r="K1104" s="213"/>
      <c r="L1104" s="194"/>
      <c r="M1104" s="188"/>
      <c r="N1104" s="220"/>
    </row>
    <row r="1105" spans="11:14" x14ac:dyDescent="0.2">
      <c r="K1105" s="213"/>
      <c r="L1105" s="194"/>
      <c r="M1105" s="188"/>
      <c r="N1105" s="220"/>
    </row>
    <row r="1106" spans="11:14" x14ac:dyDescent="0.2">
      <c r="K1106" s="213"/>
      <c r="L1106" s="194"/>
      <c r="M1106" s="188"/>
      <c r="N1106" s="220"/>
    </row>
    <row r="1107" spans="11:14" x14ac:dyDescent="0.2">
      <c r="K1107" s="213"/>
      <c r="L1107" s="194"/>
      <c r="M1107" s="188"/>
      <c r="N1107" s="220"/>
    </row>
    <row r="1108" spans="11:14" x14ac:dyDescent="0.2">
      <c r="K1108" s="213"/>
      <c r="L1108" s="194"/>
      <c r="M1108" s="188"/>
      <c r="N1108" s="220"/>
    </row>
    <row r="1109" spans="11:14" x14ac:dyDescent="0.2">
      <c r="K1109" s="213"/>
      <c r="L1109" s="194"/>
      <c r="M1109" s="188"/>
      <c r="N1109" s="220"/>
    </row>
    <row r="1110" spans="11:14" x14ac:dyDescent="0.2">
      <c r="K1110" s="213"/>
      <c r="L1110" s="194"/>
      <c r="M1110" s="188"/>
      <c r="N1110" s="220"/>
    </row>
    <row r="1111" spans="11:14" x14ac:dyDescent="0.2">
      <c r="K1111" s="213"/>
      <c r="L1111" s="194"/>
      <c r="M1111" s="188"/>
      <c r="N1111" s="220"/>
    </row>
    <row r="1112" spans="11:14" x14ac:dyDescent="0.2">
      <c r="K1112" s="213"/>
      <c r="L1112" s="194"/>
      <c r="M1112" s="188"/>
      <c r="N1112" s="220"/>
    </row>
    <row r="1113" spans="11:14" x14ac:dyDescent="0.2">
      <c r="K1113" s="213"/>
      <c r="L1113" s="194"/>
      <c r="M1113" s="188"/>
      <c r="N1113" s="220"/>
    </row>
    <row r="1114" spans="11:14" x14ac:dyDescent="0.2">
      <c r="K1114" s="213"/>
      <c r="L1114" s="194"/>
      <c r="M1114" s="188"/>
      <c r="N1114" s="220"/>
    </row>
    <row r="1115" spans="11:14" x14ac:dyDescent="0.2">
      <c r="K1115" s="213"/>
      <c r="L1115" s="194"/>
      <c r="M1115" s="188"/>
      <c r="N1115" s="220"/>
    </row>
    <row r="1116" spans="11:14" x14ac:dyDescent="0.2">
      <c r="K1116" s="213"/>
      <c r="L1116" s="194"/>
      <c r="M1116" s="188"/>
      <c r="N1116" s="220"/>
    </row>
    <row r="1117" spans="11:14" x14ac:dyDescent="0.2">
      <c r="K1117" s="213"/>
      <c r="L1117" s="194"/>
      <c r="M1117" s="188"/>
      <c r="N1117" s="220"/>
    </row>
    <row r="1118" spans="11:14" x14ac:dyDescent="0.2">
      <c r="K1118" s="213"/>
      <c r="L1118" s="194"/>
      <c r="M1118" s="188"/>
      <c r="N1118" s="220"/>
    </row>
    <row r="1119" spans="11:14" x14ac:dyDescent="0.2">
      <c r="K1119" s="213"/>
      <c r="L1119" s="194"/>
      <c r="M1119" s="188"/>
      <c r="N1119" s="220"/>
    </row>
    <row r="1120" spans="11:14" x14ac:dyDescent="0.2">
      <c r="K1120" s="213"/>
      <c r="L1120" s="194"/>
      <c r="M1120" s="188"/>
      <c r="N1120" s="220"/>
    </row>
    <row r="1121" spans="11:14" x14ac:dyDescent="0.2">
      <c r="K1121" s="213"/>
      <c r="L1121" s="194"/>
      <c r="M1121" s="188"/>
      <c r="N1121" s="220"/>
    </row>
    <row r="1122" spans="11:14" x14ac:dyDescent="0.2">
      <c r="K1122" s="213"/>
      <c r="L1122" s="194"/>
      <c r="M1122" s="188"/>
      <c r="N1122" s="220"/>
    </row>
    <row r="1123" spans="11:14" x14ac:dyDescent="0.2">
      <c r="K1123" s="213"/>
      <c r="L1123" s="194"/>
      <c r="M1123" s="188"/>
      <c r="N1123" s="220"/>
    </row>
    <row r="1124" spans="11:14" x14ac:dyDescent="0.2">
      <c r="K1124" s="213"/>
      <c r="L1124" s="194"/>
      <c r="M1124" s="188"/>
      <c r="N1124" s="220"/>
    </row>
    <row r="1125" spans="11:14" x14ac:dyDescent="0.2">
      <c r="K1125" s="213"/>
      <c r="L1125" s="194"/>
      <c r="M1125" s="188"/>
      <c r="N1125" s="220"/>
    </row>
    <row r="1126" spans="11:14" x14ac:dyDescent="0.2">
      <c r="K1126" s="213"/>
      <c r="L1126" s="194"/>
      <c r="M1126" s="188"/>
      <c r="N1126" s="220"/>
    </row>
    <row r="1127" spans="11:14" x14ac:dyDescent="0.2">
      <c r="K1127" s="213"/>
      <c r="L1127" s="194"/>
      <c r="M1127" s="188"/>
      <c r="N1127" s="220"/>
    </row>
    <row r="1128" spans="11:14" x14ac:dyDescent="0.2">
      <c r="K1128" s="213"/>
      <c r="L1128" s="194"/>
      <c r="M1128" s="188"/>
      <c r="N1128" s="220"/>
    </row>
    <row r="1129" spans="11:14" x14ac:dyDescent="0.2">
      <c r="K1129" s="213"/>
      <c r="L1129" s="194"/>
      <c r="M1129" s="188"/>
      <c r="N1129" s="220"/>
    </row>
    <row r="1130" spans="11:14" x14ac:dyDescent="0.2">
      <c r="K1130" s="213"/>
      <c r="L1130" s="194"/>
      <c r="M1130" s="188"/>
      <c r="N1130" s="220"/>
    </row>
    <row r="1131" spans="11:14" x14ac:dyDescent="0.2">
      <c r="K1131" s="213"/>
      <c r="L1131" s="194"/>
      <c r="M1131" s="188"/>
      <c r="N1131" s="220"/>
    </row>
    <row r="1132" spans="11:14" x14ac:dyDescent="0.2">
      <c r="K1132" s="213"/>
      <c r="L1132" s="194"/>
      <c r="M1132" s="188"/>
      <c r="N1132" s="220"/>
    </row>
    <row r="1133" spans="11:14" x14ac:dyDescent="0.2">
      <c r="K1133" s="213"/>
      <c r="L1133" s="194"/>
      <c r="M1133" s="188"/>
      <c r="N1133" s="220"/>
    </row>
    <row r="1134" spans="11:14" x14ac:dyDescent="0.2">
      <c r="K1134" s="213"/>
      <c r="L1134" s="194"/>
      <c r="M1134" s="188"/>
      <c r="N1134" s="220"/>
    </row>
    <row r="1135" spans="11:14" x14ac:dyDescent="0.2">
      <c r="K1135" s="213"/>
      <c r="L1135" s="194"/>
      <c r="M1135" s="188"/>
      <c r="N1135" s="220"/>
    </row>
    <row r="1136" spans="11:14" x14ac:dyDescent="0.2">
      <c r="K1136" s="213"/>
      <c r="L1136" s="194"/>
      <c r="M1136" s="188"/>
      <c r="N1136" s="220"/>
    </row>
    <row r="1137" spans="11:14" x14ac:dyDescent="0.2">
      <c r="K1137" s="213"/>
      <c r="L1137" s="194"/>
      <c r="M1137" s="188"/>
      <c r="N1137" s="220"/>
    </row>
    <row r="1138" spans="11:14" x14ac:dyDescent="0.2">
      <c r="K1138" s="213"/>
      <c r="L1138" s="194"/>
      <c r="M1138" s="188"/>
      <c r="N1138" s="220"/>
    </row>
    <row r="1139" spans="11:14" x14ac:dyDescent="0.2">
      <c r="K1139" s="213"/>
      <c r="L1139" s="194"/>
      <c r="M1139" s="188"/>
      <c r="N1139" s="220"/>
    </row>
    <row r="1140" spans="11:14" x14ac:dyDescent="0.2">
      <c r="K1140" s="213"/>
      <c r="L1140" s="194"/>
      <c r="M1140" s="188"/>
      <c r="N1140" s="220"/>
    </row>
    <row r="1141" spans="11:14" x14ac:dyDescent="0.2">
      <c r="K1141" s="213"/>
      <c r="L1141" s="194"/>
      <c r="M1141" s="188"/>
      <c r="N1141" s="220"/>
    </row>
    <row r="1142" spans="11:14" x14ac:dyDescent="0.2">
      <c r="K1142" s="213"/>
      <c r="L1142" s="194"/>
      <c r="M1142" s="188"/>
      <c r="N1142" s="220"/>
    </row>
    <row r="1143" spans="11:14" x14ac:dyDescent="0.2">
      <c r="K1143" s="213"/>
      <c r="L1143" s="194"/>
      <c r="M1143" s="188"/>
      <c r="N1143" s="220"/>
    </row>
    <row r="1144" spans="11:14" x14ac:dyDescent="0.2">
      <c r="K1144" s="213"/>
      <c r="L1144" s="194"/>
      <c r="M1144" s="188"/>
      <c r="N1144" s="220"/>
    </row>
    <row r="1145" spans="11:14" x14ac:dyDescent="0.2">
      <c r="K1145" s="213"/>
      <c r="L1145" s="194"/>
      <c r="M1145" s="188"/>
      <c r="N1145" s="220"/>
    </row>
    <row r="1146" spans="11:14" x14ac:dyDescent="0.2">
      <c r="K1146" s="213"/>
      <c r="L1146" s="194"/>
      <c r="M1146" s="188"/>
      <c r="N1146" s="220"/>
    </row>
    <row r="1147" spans="11:14" x14ac:dyDescent="0.2">
      <c r="K1147" s="213"/>
      <c r="L1147" s="194"/>
      <c r="M1147" s="188"/>
      <c r="N1147" s="220"/>
    </row>
    <row r="1148" spans="11:14" x14ac:dyDescent="0.2">
      <c r="K1148" s="213"/>
      <c r="L1148" s="194"/>
      <c r="M1148" s="188"/>
      <c r="N1148" s="220"/>
    </row>
    <row r="1149" spans="11:14" x14ac:dyDescent="0.2">
      <c r="K1149" s="213"/>
      <c r="L1149" s="194"/>
      <c r="M1149" s="188"/>
      <c r="N1149" s="220"/>
    </row>
    <row r="1150" spans="11:14" x14ac:dyDescent="0.2">
      <c r="K1150" s="213"/>
      <c r="L1150" s="194"/>
      <c r="M1150" s="188"/>
      <c r="N1150" s="220"/>
    </row>
    <row r="1151" spans="11:14" x14ac:dyDescent="0.2">
      <c r="K1151" s="213"/>
      <c r="L1151" s="194"/>
      <c r="M1151" s="188"/>
      <c r="N1151" s="220"/>
    </row>
    <row r="1152" spans="11:14" x14ac:dyDescent="0.2">
      <c r="K1152" s="213"/>
      <c r="L1152" s="194"/>
      <c r="M1152" s="188"/>
      <c r="N1152" s="220"/>
    </row>
    <row r="1153" spans="11:14" x14ac:dyDescent="0.2">
      <c r="K1153" s="213"/>
      <c r="L1153" s="194"/>
      <c r="M1153" s="188"/>
      <c r="N1153" s="220"/>
    </row>
    <row r="1154" spans="11:14" x14ac:dyDescent="0.2">
      <c r="K1154" s="213"/>
      <c r="L1154" s="194"/>
      <c r="M1154" s="188"/>
      <c r="N1154" s="220"/>
    </row>
    <row r="1155" spans="11:14" x14ac:dyDescent="0.2">
      <c r="K1155" s="213"/>
      <c r="L1155" s="194"/>
      <c r="M1155" s="188"/>
      <c r="N1155" s="220"/>
    </row>
    <row r="1156" spans="11:14" x14ac:dyDescent="0.2">
      <c r="K1156" s="213"/>
      <c r="L1156" s="194"/>
      <c r="M1156" s="188"/>
      <c r="N1156" s="220"/>
    </row>
    <row r="1157" spans="11:14" x14ac:dyDescent="0.2">
      <c r="K1157" s="213"/>
      <c r="L1157" s="194"/>
      <c r="M1157" s="188"/>
      <c r="N1157" s="220"/>
    </row>
    <row r="1158" spans="11:14" x14ac:dyDescent="0.2">
      <c r="K1158" s="213"/>
      <c r="L1158" s="194"/>
      <c r="M1158" s="188"/>
      <c r="N1158" s="220"/>
    </row>
    <row r="1159" spans="11:14" x14ac:dyDescent="0.2">
      <c r="K1159" s="213"/>
      <c r="L1159" s="194"/>
      <c r="M1159" s="188"/>
      <c r="N1159" s="220"/>
    </row>
    <row r="1160" spans="11:14" x14ac:dyDescent="0.2">
      <c r="K1160" s="213"/>
      <c r="L1160" s="194"/>
      <c r="M1160" s="188"/>
      <c r="N1160" s="220"/>
    </row>
    <row r="1161" spans="11:14" x14ac:dyDescent="0.2">
      <c r="K1161" s="213"/>
      <c r="L1161" s="194"/>
      <c r="M1161" s="188"/>
      <c r="N1161" s="220"/>
    </row>
    <row r="1162" spans="11:14" x14ac:dyDescent="0.2">
      <c r="K1162" s="213"/>
      <c r="L1162" s="194"/>
      <c r="M1162" s="188"/>
      <c r="N1162" s="220"/>
    </row>
    <row r="1163" spans="11:14" x14ac:dyDescent="0.2">
      <c r="K1163" s="213"/>
      <c r="L1163" s="194"/>
      <c r="M1163" s="188"/>
      <c r="N1163" s="220"/>
    </row>
    <row r="1164" spans="11:14" x14ac:dyDescent="0.2">
      <c r="K1164" s="213"/>
      <c r="L1164" s="194"/>
      <c r="M1164" s="188"/>
      <c r="N1164" s="220"/>
    </row>
    <row r="1165" spans="11:14" x14ac:dyDescent="0.2">
      <c r="K1165" s="213"/>
      <c r="L1165" s="194"/>
      <c r="M1165" s="188"/>
      <c r="N1165" s="220"/>
    </row>
    <row r="1166" spans="11:14" x14ac:dyDescent="0.2">
      <c r="K1166" s="213"/>
      <c r="L1166" s="194"/>
      <c r="M1166" s="188"/>
      <c r="N1166" s="220"/>
    </row>
    <row r="1167" spans="11:14" x14ac:dyDescent="0.2">
      <c r="K1167" s="213"/>
      <c r="L1167" s="194"/>
      <c r="M1167" s="188"/>
      <c r="N1167" s="220"/>
    </row>
    <row r="1168" spans="11:14" x14ac:dyDescent="0.2">
      <c r="K1168" s="213"/>
      <c r="L1168" s="194"/>
      <c r="M1168" s="188"/>
      <c r="N1168" s="220"/>
    </row>
    <row r="1169" spans="11:14" x14ac:dyDescent="0.2">
      <c r="K1169" s="213"/>
      <c r="L1169" s="194"/>
      <c r="M1169" s="188"/>
      <c r="N1169" s="220"/>
    </row>
    <row r="1170" spans="11:14" x14ac:dyDescent="0.2">
      <c r="K1170" s="213"/>
      <c r="L1170" s="194"/>
      <c r="M1170" s="188"/>
      <c r="N1170" s="220"/>
    </row>
    <row r="1171" spans="11:14" x14ac:dyDescent="0.2">
      <c r="K1171" s="213"/>
      <c r="L1171" s="194"/>
      <c r="M1171" s="188"/>
      <c r="N1171" s="220"/>
    </row>
    <row r="1172" spans="11:14" x14ac:dyDescent="0.2">
      <c r="K1172" s="213"/>
      <c r="L1172" s="194"/>
      <c r="M1172" s="188"/>
      <c r="N1172" s="220"/>
    </row>
    <row r="1173" spans="11:14" x14ac:dyDescent="0.2">
      <c r="K1173" s="213"/>
      <c r="L1173" s="194"/>
      <c r="M1173" s="188"/>
      <c r="N1173" s="220"/>
    </row>
    <row r="1174" spans="11:14" x14ac:dyDescent="0.2">
      <c r="K1174" s="213"/>
      <c r="L1174" s="194"/>
      <c r="M1174" s="188"/>
      <c r="N1174" s="220"/>
    </row>
    <row r="1175" spans="11:14" x14ac:dyDescent="0.2">
      <c r="K1175" s="213"/>
      <c r="L1175" s="194"/>
      <c r="M1175" s="188"/>
      <c r="N1175" s="220"/>
    </row>
    <row r="1176" spans="11:14" x14ac:dyDescent="0.2">
      <c r="K1176" s="213"/>
      <c r="L1176" s="194"/>
      <c r="M1176" s="188"/>
      <c r="N1176" s="220"/>
    </row>
    <row r="1177" spans="11:14" x14ac:dyDescent="0.2">
      <c r="K1177" s="213"/>
      <c r="L1177" s="194"/>
      <c r="M1177" s="188"/>
      <c r="N1177" s="220"/>
    </row>
    <row r="1178" spans="11:14" x14ac:dyDescent="0.2">
      <c r="K1178" s="213"/>
      <c r="L1178" s="194"/>
      <c r="M1178" s="188"/>
      <c r="N1178" s="220"/>
    </row>
    <row r="1179" spans="11:14" x14ac:dyDescent="0.2">
      <c r="K1179" s="213"/>
      <c r="L1179" s="194"/>
      <c r="M1179" s="188"/>
      <c r="N1179" s="220"/>
    </row>
    <row r="1180" spans="11:14" x14ac:dyDescent="0.2">
      <c r="K1180" s="213"/>
      <c r="L1180" s="194"/>
      <c r="M1180" s="188"/>
      <c r="N1180" s="220"/>
    </row>
    <row r="1181" spans="11:14" x14ac:dyDescent="0.2">
      <c r="K1181" s="213"/>
      <c r="L1181" s="194"/>
      <c r="M1181" s="188"/>
      <c r="N1181" s="220"/>
    </row>
    <row r="1182" spans="11:14" x14ac:dyDescent="0.2">
      <c r="K1182" s="213"/>
      <c r="L1182" s="194"/>
      <c r="M1182" s="188"/>
      <c r="N1182" s="220"/>
    </row>
    <row r="1183" spans="11:14" x14ac:dyDescent="0.2">
      <c r="K1183" s="213"/>
      <c r="L1183" s="194"/>
      <c r="M1183" s="188"/>
      <c r="N1183" s="220"/>
    </row>
    <row r="1184" spans="11:14" x14ac:dyDescent="0.2">
      <c r="K1184" s="213"/>
      <c r="L1184" s="194"/>
      <c r="M1184" s="188"/>
      <c r="N1184" s="220"/>
    </row>
    <row r="1185" spans="11:14" x14ac:dyDescent="0.2">
      <c r="K1185" s="213"/>
      <c r="L1185" s="194"/>
      <c r="M1185" s="188"/>
      <c r="N1185" s="220"/>
    </row>
    <row r="1186" spans="11:14" x14ac:dyDescent="0.2">
      <c r="K1186" s="213"/>
      <c r="L1186" s="194"/>
      <c r="M1186" s="188"/>
      <c r="N1186" s="220"/>
    </row>
    <row r="1187" spans="11:14" x14ac:dyDescent="0.2">
      <c r="K1187" s="213"/>
      <c r="L1187" s="194"/>
      <c r="M1187" s="188"/>
      <c r="N1187" s="220"/>
    </row>
    <row r="1188" spans="11:14" x14ac:dyDescent="0.2">
      <c r="K1188" s="213"/>
      <c r="L1188" s="194"/>
      <c r="M1188" s="188"/>
      <c r="N1188" s="220"/>
    </row>
    <row r="1189" spans="11:14" x14ac:dyDescent="0.2">
      <c r="K1189" s="213"/>
      <c r="L1189" s="194"/>
      <c r="M1189" s="188"/>
      <c r="N1189" s="220"/>
    </row>
    <row r="1190" spans="11:14" x14ac:dyDescent="0.2">
      <c r="K1190" s="213"/>
      <c r="L1190" s="194"/>
      <c r="M1190" s="188"/>
      <c r="N1190" s="220"/>
    </row>
    <row r="1191" spans="11:14" x14ac:dyDescent="0.2">
      <c r="K1191" s="213"/>
      <c r="L1191" s="194"/>
      <c r="M1191" s="188"/>
      <c r="N1191" s="220"/>
    </row>
    <row r="1192" spans="11:14" x14ac:dyDescent="0.2">
      <c r="K1192" s="213"/>
      <c r="L1192" s="194"/>
      <c r="M1192" s="188"/>
      <c r="N1192" s="220"/>
    </row>
    <row r="1193" spans="11:14" x14ac:dyDescent="0.2">
      <c r="K1193" s="213"/>
      <c r="L1193" s="194"/>
      <c r="M1193" s="188"/>
      <c r="N1193" s="220"/>
    </row>
    <row r="1194" spans="11:14" x14ac:dyDescent="0.2">
      <c r="K1194" s="213"/>
      <c r="L1194" s="194"/>
      <c r="M1194" s="188"/>
      <c r="N1194" s="220"/>
    </row>
    <row r="1195" spans="11:14" x14ac:dyDescent="0.2">
      <c r="K1195" s="213"/>
      <c r="L1195" s="194"/>
      <c r="M1195" s="188"/>
      <c r="N1195" s="220"/>
    </row>
    <row r="1196" spans="11:14" x14ac:dyDescent="0.2">
      <c r="K1196" s="213"/>
      <c r="L1196" s="194"/>
      <c r="M1196" s="188"/>
      <c r="N1196" s="220"/>
    </row>
    <row r="1197" spans="11:14" x14ac:dyDescent="0.2">
      <c r="K1197" s="213"/>
      <c r="L1197" s="194"/>
      <c r="M1197" s="188"/>
      <c r="N1197" s="220"/>
    </row>
    <row r="1198" spans="11:14" x14ac:dyDescent="0.2">
      <c r="K1198" s="213"/>
      <c r="L1198" s="194"/>
      <c r="M1198" s="188"/>
      <c r="N1198" s="220"/>
    </row>
    <row r="1199" spans="11:14" x14ac:dyDescent="0.2">
      <c r="K1199" s="213"/>
      <c r="L1199" s="194"/>
      <c r="M1199" s="188"/>
      <c r="N1199" s="220"/>
    </row>
    <row r="1200" spans="11:14" x14ac:dyDescent="0.2">
      <c r="K1200" s="213"/>
      <c r="L1200" s="194"/>
      <c r="M1200" s="188"/>
      <c r="N1200" s="220"/>
    </row>
    <row r="1201" spans="11:14" x14ac:dyDescent="0.2">
      <c r="K1201" s="213"/>
      <c r="L1201" s="194"/>
      <c r="M1201" s="188"/>
      <c r="N1201" s="220"/>
    </row>
    <row r="1202" spans="11:14" x14ac:dyDescent="0.2">
      <c r="K1202" s="213"/>
      <c r="L1202" s="194"/>
      <c r="M1202" s="188"/>
      <c r="N1202" s="220"/>
    </row>
    <row r="1203" spans="11:14" x14ac:dyDescent="0.2">
      <c r="K1203" s="213"/>
      <c r="L1203" s="194"/>
      <c r="M1203" s="188"/>
      <c r="N1203" s="220"/>
    </row>
    <row r="1204" spans="11:14" x14ac:dyDescent="0.2">
      <c r="K1204" s="213"/>
      <c r="L1204" s="194"/>
      <c r="M1204" s="188"/>
      <c r="N1204" s="220"/>
    </row>
    <row r="1205" spans="11:14" x14ac:dyDescent="0.2">
      <c r="K1205" s="213"/>
      <c r="L1205" s="194"/>
      <c r="M1205" s="188"/>
      <c r="N1205" s="220"/>
    </row>
    <row r="1206" spans="11:14" x14ac:dyDescent="0.2">
      <c r="K1206" s="213"/>
      <c r="L1206" s="194"/>
      <c r="M1206" s="188"/>
      <c r="N1206" s="220"/>
    </row>
    <row r="1207" spans="11:14" x14ac:dyDescent="0.2">
      <c r="K1207" s="213"/>
      <c r="L1207" s="194"/>
      <c r="M1207" s="188"/>
      <c r="N1207" s="220"/>
    </row>
    <row r="1208" spans="11:14" x14ac:dyDescent="0.2">
      <c r="K1208" s="213"/>
      <c r="L1208" s="194"/>
      <c r="M1208" s="188"/>
      <c r="N1208" s="220"/>
    </row>
    <row r="1209" spans="11:14" x14ac:dyDescent="0.2">
      <c r="K1209" s="213"/>
      <c r="L1209" s="194"/>
      <c r="M1209" s="188"/>
      <c r="N1209" s="220"/>
    </row>
    <row r="1210" spans="11:14" x14ac:dyDescent="0.2">
      <c r="K1210" s="213"/>
      <c r="L1210" s="194"/>
      <c r="M1210" s="188"/>
      <c r="N1210" s="220"/>
    </row>
    <row r="1211" spans="11:14" x14ac:dyDescent="0.2">
      <c r="K1211" s="213"/>
      <c r="L1211" s="194"/>
      <c r="M1211" s="188"/>
      <c r="N1211" s="220"/>
    </row>
    <row r="1212" spans="11:14" x14ac:dyDescent="0.2">
      <c r="K1212" s="213"/>
      <c r="L1212" s="194"/>
      <c r="M1212" s="188"/>
      <c r="N1212" s="220"/>
    </row>
    <row r="1213" spans="11:14" x14ac:dyDescent="0.2">
      <c r="K1213" s="213"/>
      <c r="L1213" s="194"/>
      <c r="M1213" s="188"/>
      <c r="N1213" s="220"/>
    </row>
    <row r="1214" spans="11:14" x14ac:dyDescent="0.2">
      <c r="K1214" s="213"/>
      <c r="L1214" s="194"/>
      <c r="M1214" s="188"/>
      <c r="N1214" s="220"/>
    </row>
    <row r="1215" spans="11:14" x14ac:dyDescent="0.2">
      <c r="K1215" s="213"/>
      <c r="L1215" s="194"/>
      <c r="M1215" s="188"/>
      <c r="N1215" s="220"/>
    </row>
    <row r="1216" spans="11:14" x14ac:dyDescent="0.2">
      <c r="K1216" s="213"/>
      <c r="L1216" s="194"/>
      <c r="M1216" s="188"/>
      <c r="N1216" s="220"/>
    </row>
    <row r="1217" spans="11:14" x14ac:dyDescent="0.2">
      <c r="K1217" s="213"/>
      <c r="L1217" s="194"/>
      <c r="M1217" s="188"/>
      <c r="N1217" s="220"/>
    </row>
    <row r="1218" spans="11:14" x14ac:dyDescent="0.2">
      <c r="K1218" s="213"/>
      <c r="L1218" s="194"/>
      <c r="M1218" s="188"/>
      <c r="N1218" s="220"/>
    </row>
    <row r="1219" spans="11:14" x14ac:dyDescent="0.2">
      <c r="K1219" s="213"/>
      <c r="L1219" s="194"/>
      <c r="M1219" s="188"/>
      <c r="N1219" s="220"/>
    </row>
    <row r="1220" spans="11:14" x14ac:dyDescent="0.2">
      <c r="K1220" s="213"/>
      <c r="L1220" s="194"/>
      <c r="M1220" s="188"/>
      <c r="N1220" s="220"/>
    </row>
    <row r="1221" spans="11:14" x14ac:dyDescent="0.2">
      <c r="K1221" s="213"/>
      <c r="L1221" s="194"/>
      <c r="M1221" s="188"/>
      <c r="N1221" s="220"/>
    </row>
    <row r="1222" spans="11:14" x14ac:dyDescent="0.2">
      <c r="K1222" s="213"/>
      <c r="L1222" s="194"/>
      <c r="M1222" s="188"/>
      <c r="N1222" s="220"/>
    </row>
    <row r="1223" spans="11:14" x14ac:dyDescent="0.2">
      <c r="K1223" s="213"/>
      <c r="L1223" s="194"/>
      <c r="M1223" s="188"/>
      <c r="N1223" s="220"/>
    </row>
    <row r="1224" spans="11:14" x14ac:dyDescent="0.2">
      <c r="K1224" s="213"/>
      <c r="L1224" s="194"/>
      <c r="M1224" s="188"/>
      <c r="N1224" s="220"/>
    </row>
    <row r="1225" spans="11:14" x14ac:dyDescent="0.2">
      <c r="K1225" s="213"/>
      <c r="L1225" s="194"/>
      <c r="M1225" s="188"/>
      <c r="N1225" s="220"/>
    </row>
    <row r="1226" spans="11:14" x14ac:dyDescent="0.2">
      <c r="K1226" s="213"/>
      <c r="L1226" s="194"/>
      <c r="M1226" s="188"/>
      <c r="N1226" s="220"/>
    </row>
    <row r="1227" spans="11:14" x14ac:dyDescent="0.2">
      <c r="K1227" s="213"/>
      <c r="L1227" s="194"/>
      <c r="M1227" s="188"/>
      <c r="N1227" s="220"/>
    </row>
    <row r="1228" spans="11:14" x14ac:dyDescent="0.2">
      <c r="K1228" s="213"/>
      <c r="L1228" s="194"/>
      <c r="M1228" s="188"/>
      <c r="N1228" s="220"/>
    </row>
    <row r="1229" spans="11:14" x14ac:dyDescent="0.2">
      <c r="K1229" s="213"/>
      <c r="L1229" s="194"/>
      <c r="M1229" s="188"/>
      <c r="N1229" s="220"/>
    </row>
    <row r="1230" spans="11:14" x14ac:dyDescent="0.2">
      <c r="K1230" s="213"/>
      <c r="L1230" s="194"/>
      <c r="M1230" s="188"/>
      <c r="N1230" s="220"/>
    </row>
    <row r="1231" spans="11:14" x14ac:dyDescent="0.2">
      <c r="K1231" s="213"/>
      <c r="L1231" s="194"/>
      <c r="M1231" s="188"/>
      <c r="N1231" s="220"/>
    </row>
    <row r="1232" spans="11:14" x14ac:dyDescent="0.2">
      <c r="K1232" s="213"/>
      <c r="L1232" s="194"/>
      <c r="M1232" s="188"/>
      <c r="N1232" s="220"/>
    </row>
    <row r="1233" spans="11:14" x14ac:dyDescent="0.2">
      <c r="K1233" s="213"/>
      <c r="L1233" s="194"/>
      <c r="M1233" s="188"/>
      <c r="N1233" s="220"/>
    </row>
    <row r="1234" spans="11:14" x14ac:dyDescent="0.2">
      <c r="K1234" s="213"/>
      <c r="L1234" s="194"/>
      <c r="M1234" s="188"/>
      <c r="N1234" s="220"/>
    </row>
    <row r="1235" spans="11:14" x14ac:dyDescent="0.2">
      <c r="K1235" s="213"/>
      <c r="L1235" s="194"/>
      <c r="M1235" s="188"/>
      <c r="N1235" s="220"/>
    </row>
    <row r="1236" spans="11:14" x14ac:dyDescent="0.2">
      <c r="K1236" s="213"/>
      <c r="L1236" s="194"/>
      <c r="M1236" s="188"/>
      <c r="N1236" s="220"/>
    </row>
    <row r="1237" spans="11:14" x14ac:dyDescent="0.2">
      <c r="K1237" s="213"/>
      <c r="L1237" s="194"/>
      <c r="M1237" s="188"/>
      <c r="N1237" s="220"/>
    </row>
    <row r="1238" spans="11:14" x14ac:dyDescent="0.2">
      <c r="K1238" s="213"/>
      <c r="L1238" s="194"/>
      <c r="M1238" s="188"/>
      <c r="N1238" s="220"/>
    </row>
    <row r="1239" spans="11:14" x14ac:dyDescent="0.2">
      <c r="K1239" s="213"/>
      <c r="L1239" s="194"/>
      <c r="M1239" s="188"/>
      <c r="N1239" s="220"/>
    </row>
    <row r="1240" spans="11:14" x14ac:dyDescent="0.2">
      <c r="K1240" s="213"/>
      <c r="L1240" s="194"/>
      <c r="M1240" s="188"/>
      <c r="N1240" s="220"/>
    </row>
    <row r="1241" spans="11:14" x14ac:dyDescent="0.2">
      <c r="K1241" s="213"/>
      <c r="L1241" s="194"/>
      <c r="M1241" s="188"/>
      <c r="N1241" s="220"/>
    </row>
    <row r="1242" spans="11:14" x14ac:dyDescent="0.2">
      <c r="K1242" s="213"/>
      <c r="L1242" s="194"/>
      <c r="M1242" s="188"/>
      <c r="N1242" s="220"/>
    </row>
    <row r="1243" spans="11:14" x14ac:dyDescent="0.2">
      <c r="K1243" s="213"/>
      <c r="L1243" s="194"/>
      <c r="M1243" s="188"/>
      <c r="N1243" s="220"/>
    </row>
    <row r="1244" spans="11:14" x14ac:dyDescent="0.2">
      <c r="K1244" s="213"/>
      <c r="L1244" s="194"/>
      <c r="M1244" s="188"/>
      <c r="N1244" s="220"/>
    </row>
    <row r="1245" spans="11:14" x14ac:dyDescent="0.2">
      <c r="K1245" s="213"/>
      <c r="L1245" s="194"/>
      <c r="M1245" s="188"/>
      <c r="N1245" s="220"/>
    </row>
    <row r="1246" spans="11:14" x14ac:dyDescent="0.2">
      <c r="K1246" s="213"/>
      <c r="L1246" s="194"/>
      <c r="M1246" s="188"/>
      <c r="N1246" s="220"/>
    </row>
    <row r="1247" spans="11:14" x14ac:dyDescent="0.2">
      <c r="K1247" s="213"/>
      <c r="L1247" s="194"/>
      <c r="M1247" s="188"/>
      <c r="N1247" s="220"/>
    </row>
    <row r="1248" spans="11:14" x14ac:dyDescent="0.2">
      <c r="K1248" s="213"/>
      <c r="L1248" s="194"/>
      <c r="M1248" s="188"/>
      <c r="N1248" s="220"/>
    </row>
    <row r="1249" spans="11:14" x14ac:dyDescent="0.2">
      <c r="K1249" s="213"/>
      <c r="L1249" s="194"/>
      <c r="M1249" s="188"/>
      <c r="N1249" s="220"/>
    </row>
    <row r="1250" spans="11:14" x14ac:dyDescent="0.2">
      <c r="K1250" s="213"/>
      <c r="L1250" s="194"/>
      <c r="M1250" s="188"/>
      <c r="N1250" s="220"/>
    </row>
    <row r="1251" spans="11:14" x14ac:dyDescent="0.2">
      <c r="K1251" s="213"/>
      <c r="L1251" s="194"/>
      <c r="M1251" s="188"/>
      <c r="N1251" s="220"/>
    </row>
    <row r="1252" spans="11:14" x14ac:dyDescent="0.2">
      <c r="K1252" s="213"/>
      <c r="L1252" s="194"/>
      <c r="M1252" s="188"/>
      <c r="N1252" s="220"/>
    </row>
    <row r="1253" spans="11:14" x14ac:dyDescent="0.2">
      <c r="K1253" s="213"/>
      <c r="L1253" s="194"/>
      <c r="M1253" s="188"/>
      <c r="N1253" s="220"/>
    </row>
    <row r="1254" spans="11:14" x14ac:dyDescent="0.2">
      <c r="K1254" s="213"/>
      <c r="L1254" s="194"/>
      <c r="M1254" s="188"/>
      <c r="N1254" s="220"/>
    </row>
    <row r="1255" spans="11:14" x14ac:dyDescent="0.2">
      <c r="K1255" s="213"/>
      <c r="L1255" s="194"/>
      <c r="M1255" s="188"/>
      <c r="N1255" s="220"/>
    </row>
    <row r="1256" spans="11:14" x14ac:dyDescent="0.2">
      <c r="K1256" s="213"/>
      <c r="L1256" s="194"/>
      <c r="M1256" s="188"/>
      <c r="N1256" s="220"/>
    </row>
    <row r="1257" spans="11:14" x14ac:dyDescent="0.2">
      <c r="K1257" s="213"/>
      <c r="L1257" s="194"/>
      <c r="M1257" s="188"/>
      <c r="N1257" s="220"/>
    </row>
    <row r="1258" spans="11:14" x14ac:dyDescent="0.2">
      <c r="K1258" s="213"/>
      <c r="L1258" s="194"/>
      <c r="M1258" s="188"/>
      <c r="N1258" s="220"/>
    </row>
    <row r="1259" spans="11:14" x14ac:dyDescent="0.2">
      <c r="K1259" s="213"/>
      <c r="L1259" s="194"/>
      <c r="M1259" s="188"/>
      <c r="N1259" s="220"/>
    </row>
    <row r="1260" spans="11:14" x14ac:dyDescent="0.2">
      <c r="K1260" s="213"/>
      <c r="L1260" s="194"/>
      <c r="M1260" s="188"/>
      <c r="N1260" s="220"/>
    </row>
    <row r="1261" spans="11:14" x14ac:dyDescent="0.2">
      <c r="K1261" s="213"/>
      <c r="L1261" s="194"/>
      <c r="M1261" s="188"/>
      <c r="N1261" s="220"/>
    </row>
    <row r="1262" spans="11:14" x14ac:dyDescent="0.2">
      <c r="K1262" s="213"/>
      <c r="L1262" s="194"/>
      <c r="M1262" s="188"/>
      <c r="N1262" s="220"/>
    </row>
    <row r="1263" spans="11:14" x14ac:dyDescent="0.2">
      <c r="K1263" s="213"/>
      <c r="L1263" s="194"/>
      <c r="M1263" s="188"/>
      <c r="N1263" s="220"/>
    </row>
    <row r="1264" spans="11:14" x14ac:dyDescent="0.2">
      <c r="K1264" s="213"/>
      <c r="L1264" s="194"/>
      <c r="M1264" s="188"/>
      <c r="N1264" s="220"/>
    </row>
    <row r="1265" spans="11:14" x14ac:dyDescent="0.2">
      <c r="K1265" s="213"/>
      <c r="L1265" s="194"/>
      <c r="M1265" s="188"/>
      <c r="N1265" s="220"/>
    </row>
    <row r="1266" spans="11:14" x14ac:dyDescent="0.2">
      <c r="K1266" s="213"/>
      <c r="L1266" s="194"/>
      <c r="M1266" s="188"/>
      <c r="N1266" s="220"/>
    </row>
    <row r="1267" spans="11:14" x14ac:dyDescent="0.2">
      <c r="K1267" s="213"/>
      <c r="L1267" s="194"/>
      <c r="M1267" s="188"/>
      <c r="N1267" s="220"/>
    </row>
    <row r="1268" spans="11:14" x14ac:dyDescent="0.2">
      <c r="K1268" s="213"/>
      <c r="L1268" s="194"/>
      <c r="M1268" s="188"/>
      <c r="N1268" s="220"/>
    </row>
    <row r="1269" spans="11:14" x14ac:dyDescent="0.2">
      <c r="K1269" s="213"/>
      <c r="L1269" s="194"/>
      <c r="M1269" s="188"/>
      <c r="N1269" s="220"/>
    </row>
    <row r="1270" spans="11:14" x14ac:dyDescent="0.2">
      <c r="K1270" s="213"/>
      <c r="L1270" s="194"/>
      <c r="M1270" s="188"/>
      <c r="N1270" s="220"/>
    </row>
    <row r="1271" spans="11:14" x14ac:dyDescent="0.2">
      <c r="K1271" s="213"/>
      <c r="L1271" s="194"/>
      <c r="M1271" s="188"/>
      <c r="N1271" s="220"/>
    </row>
    <row r="1272" spans="11:14" x14ac:dyDescent="0.2">
      <c r="K1272" s="213"/>
      <c r="L1272" s="194"/>
      <c r="M1272" s="188"/>
      <c r="N1272" s="220"/>
    </row>
    <row r="1273" spans="11:14" x14ac:dyDescent="0.2">
      <c r="K1273" s="213"/>
      <c r="L1273" s="194"/>
      <c r="M1273" s="188"/>
      <c r="N1273" s="220"/>
    </row>
    <row r="1274" spans="11:14" x14ac:dyDescent="0.2">
      <c r="K1274" s="213"/>
      <c r="L1274" s="194"/>
      <c r="M1274" s="188"/>
      <c r="N1274" s="220"/>
    </row>
    <row r="1275" spans="11:14" x14ac:dyDescent="0.2">
      <c r="K1275" s="213"/>
      <c r="L1275" s="194"/>
      <c r="M1275" s="188"/>
      <c r="N1275" s="220"/>
    </row>
    <row r="1276" spans="11:14" x14ac:dyDescent="0.2">
      <c r="K1276" s="213"/>
      <c r="L1276" s="194"/>
      <c r="M1276" s="188"/>
      <c r="N1276" s="220"/>
    </row>
    <row r="1277" spans="11:14" x14ac:dyDescent="0.2">
      <c r="K1277" s="213"/>
      <c r="L1277" s="194"/>
      <c r="M1277" s="188"/>
      <c r="N1277" s="220"/>
    </row>
    <row r="1278" spans="11:14" x14ac:dyDescent="0.2">
      <c r="K1278" s="213"/>
      <c r="L1278" s="194"/>
      <c r="M1278" s="188"/>
      <c r="N1278" s="220"/>
    </row>
    <row r="1279" spans="11:14" x14ac:dyDescent="0.2">
      <c r="K1279" s="213"/>
      <c r="L1279" s="194"/>
      <c r="M1279" s="188"/>
      <c r="N1279" s="220"/>
    </row>
    <row r="1280" spans="11:14" x14ac:dyDescent="0.2">
      <c r="K1280" s="213"/>
      <c r="L1280" s="194"/>
      <c r="M1280" s="188"/>
      <c r="N1280" s="220"/>
    </row>
    <row r="1281" spans="11:14" x14ac:dyDescent="0.2">
      <c r="K1281" s="213"/>
      <c r="L1281" s="194"/>
      <c r="M1281" s="188"/>
      <c r="N1281" s="220"/>
    </row>
    <row r="1282" spans="11:14" x14ac:dyDescent="0.2">
      <c r="K1282" s="213"/>
      <c r="L1282" s="194"/>
      <c r="M1282" s="188"/>
      <c r="N1282" s="220"/>
    </row>
    <row r="1283" spans="11:14" x14ac:dyDescent="0.2">
      <c r="K1283" s="213"/>
      <c r="L1283" s="194"/>
      <c r="M1283" s="188"/>
      <c r="N1283" s="220"/>
    </row>
    <row r="1284" spans="11:14" x14ac:dyDescent="0.2">
      <c r="K1284" s="213"/>
      <c r="L1284" s="194"/>
      <c r="M1284" s="188"/>
      <c r="N1284" s="220"/>
    </row>
    <row r="1285" spans="11:14" x14ac:dyDescent="0.2">
      <c r="K1285" s="213"/>
      <c r="L1285" s="194"/>
      <c r="M1285" s="188"/>
      <c r="N1285" s="220"/>
    </row>
    <row r="1286" spans="11:14" x14ac:dyDescent="0.2">
      <c r="K1286" s="213"/>
      <c r="L1286" s="194"/>
      <c r="M1286" s="188"/>
      <c r="N1286" s="220"/>
    </row>
    <row r="1287" spans="11:14" x14ac:dyDescent="0.2">
      <c r="K1287" s="213"/>
      <c r="L1287" s="194"/>
      <c r="M1287" s="188"/>
      <c r="N1287" s="220"/>
    </row>
    <row r="1288" spans="11:14" x14ac:dyDescent="0.2">
      <c r="K1288" s="213"/>
      <c r="L1288" s="194"/>
      <c r="M1288" s="188"/>
      <c r="N1288" s="220"/>
    </row>
    <row r="1289" spans="11:14" x14ac:dyDescent="0.2">
      <c r="K1289" s="213"/>
      <c r="L1289" s="194"/>
      <c r="M1289" s="188"/>
      <c r="N1289" s="220"/>
    </row>
    <row r="1290" spans="11:14" x14ac:dyDescent="0.2">
      <c r="K1290" s="213"/>
      <c r="L1290" s="194"/>
      <c r="M1290" s="188"/>
      <c r="N1290" s="220"/>
    </row>
    <row r="1291" spans="11:14" x14ac:dyDescent="0.2">
      <c r="K1291" s="213"/>
      <c r="L1291" s="194"/>
      <c r="M1291" s="188"/>
      <c r="N1291" s="220"/>
    </row>
    <row r="1292" spans="11:14" x14ac:dyDescent="0.2">
      <c r="K1292" s="213"/>
      <c r="L1292" s="194"/>
      <c r="M1292" s="188"/>
      <c r="N1292" s="220"/>
    </row>
    <row r="1293" spans="11:14" x14ac:dyDescent="0.2">
      <c r="K1293" s="213"/>
      <c r="L1293" s="194"/>
      <c r="M1293" s="188"/>
      <c r="N1293" s="220"/>
    </row>
    <row r="1294" spans="11:14" x14ac:dyDescent="0.2">
      <c r="K1294" s="213"/>
      <c r="L1294" s="194"/>
      <c r="M1294" s="188"/>
      <c r="N1294" s="220"/>
    </row>
    <row r="1295" spans="11:14" x14ac:dyDescent="0.2">
      <c r="K1295" s="213"/>
      <c r="L1295" s="194"/>
      <c r="M1295" s="188"/>
      <c r="N1295" s="220"/>
    </row>
    <row r="1296" spans="11:14" x14ac:dyDescent="0.2">
      <c r="K1296" s="213"/>
      <c r="L1296" s="194"/>
      <c r="M1296" s="188"/>
      <c r="N1296" s="220"/>
    </row>
    <row r="1297" spans="11:14" x14ac:dyDescent="0.2">
      <c r="K1297" s="213"/>
      <c r="L1297" s="194"/>
      <c r="M1297" s="188"/>
      <c r="N1297" s="220"/>
    </row>
    <row r="1298" spans="11:14" x14ac:dyDescent="0.2">
      <c r="K1298" s="213"/>
      <c r="L1298" s="194"/>
      <c r="M1298" s="188"/>
      <c r="N1298" s="220"/>
    </row>
    <row r="1299" spans="11:14" x14ac:dyDescent="0.2">
      <c r="K1299" s="213"/>
      <c r="L1299" s="194"/>
      <c r="M1299" s="188"/>
      <c r="N1299" s="220"/>
    </row>
    <row r="1300" spans="11:14" x14ac:dyDescent="0.2">
      <c r="K1300" s="213"/>
      <c r="L1300" s="194"/>
      <c r="M1300" s="188"/>
      <c r="N1300" s="220"/>
    </row>
    <row r="1301" spans="11:14" x14ac:dyDescent="0.2">
      <c r="K1301" s="213"/>
      <c r="L1301" s="194"/>
      <c r="M1301" s="188"/>
      <c r="N1301" s="220"/>
    </row>
    <row r="1302" spans="11:14" x14ac:dyDescent="0.2">
      <c r="K1302" s="213"/>
      <c r="L1302" s="194"/>
      <c r="M1302" s="188"/>
      <c r="N1302" s="220"/>
    </row>
    <row r="1303" spans="11:14" x14ac:dyDescent="0.2">
      <c r="K1303" s="213"/>
      <c r="L1303" s="194"/>
      <c r="M1303" s="188"/>
      <c r="N1303" s="220"/>
    </row>
    <row r="1304" spans="11:14" x14ac:dyDescent="0.2">
      <c r="K1304" s="213"/>
      <c r="L1304" s="194"/>
      <c r="M1304" s="188"/>
      <c r="N1304" s="220"/>
    </row>
    <row r="1305" spans="11:14" x14ac:dyDescent="0.2">
      <c r="K1305" s="213"/>
      <c r="L1305" s="194"/>
      <c r="M1305" s="188"/>
      <c r="N1305" s="220"/>
    </row>
    <row r="1306" spans="11:14" x14ac:dyDescent="0.2">
      <c r="K1306" s="213"/>
      <c r="L1306" s="194"/>
      <c r="M1306" s="188"/>
      <c r="N1306" s="220"/>
    </row>
    <row r="1307" spans="11:14" x14ac:dyDescent="0.2">
      <c r="K1307" s="213"/>
      <c r="L1307" s="194"/>
      <c r="M1307" s="188"/>
      <c r="N1307" s="220"/>
    </row>
    <row r="1308" spans="11:14" x14ac:dyDescent="0.2">
      <c r="K1308" s="213"/>
      <c r="L1308" s="194"/>
      <c r="M1308" s="188"/>
      <c r="N1308" s="220"/>
    </row>
    <row r="1309" spans="11:14" x14ac:dyDescent="0.2">
      <c r="K1309" s="213"/>
      <c r="L1309" s="194"/>
      <c r="M1309" s="188"/>
      <c r="N1309" s="220"/>
    </row>
    <row r="1310" spans="11:14" x14ac:dyDescent="0.2">
      <c r="K1310" s="213"/>
      <c r="L1310" s="194"/>
      <c r="M1310" s="188"/>
      <c r="N1310" s="220"/>
    </row>
    <row r="1311" spans="11:14" x14ac:dyDescent="0.2">
      <c r="K1311" s="213"/>
      <c r="L1311" s="194"/>
      <c r="M1311" s="188"/>
      <c r="N1311" s="220"/>
    </row>
    <row r="1312" spans="11:14" x14ac:dyDescent="0.2">
      <c r="K1312" s="213"/>
      <c r="L1312" s="194"/>
      <c r="M1312" s="188"/>
      <c r="N1312" s="220"/>
    </row>
    <row r="1313" spans="11:14" x14ac:dyDescent="0.2">
      <c r="K1313" s="213"/>
      <c r="L1313" s="194"/>
      <c r="M1313" s="188"/>
      <c r="N1313" s="220"/>
    </row>
    <row r="1314" spans="11:14" x14ac:dyDescent="0.2">
      <c r="K1314" s="213"/>
      <c r="L1314" s="194"/>
      <c r="M1314" s="188"/>
      <c r="N1314" s="220"/>
    </row>
    <row r="1315" spans="11:14" x14ac:dyDescent="0.2">
      <c r="K1315" s="213"/>
      <c r="L1315" s="194"/>
      <c r="M1315" s="188"/>
      <c r="N1315" s="220"/>
    </row>
    <row r="1316" spans="11:14" x14ac:dyDescent="0.2">
      <c r="K1316" s="213"/>
      <c r="L1316" s="194"/>
      <c r="M1316" s="188"/>
      <c r="N1316" s="220"/>
    </row>
    <row r="1317" spans="11:14" x14ac:dyDescent="0.2">
      <c r="K1317" s="213"/>
      <c r="L1317" s="194"/>
      <c r="M1317" s="188"/>
      <c r="N1317" s="220"/>
    </row>
    <row r="1318" spans="11:14" x14ac:dyDescent="0.2">
      <c r="K1318" s="213"/>
      <c r="L1318" s="194"/>
      <c r="M1318" s="188"/>
      <c r="N1318" s="220"/>
    </row>
    <row r="1319" spans="11:14" x14ac:dyDescent="0.2">
      <c r="K1319" s="213"/>
      <c r="L1319" s="194"/>
      <c r="M1319" s="188"/>
      <c r="N1319" s="220"/>
    </row>
    <row r="1320" spans="11:14" x14ac:dyDescent="0.2">
      <c r="K1320" s="213"/>
      <c r="L1320" s="194"/>
      <c r="M1320" s="188"/>
      <c r="N1320" s="220"/>
    </row>
    <row r="1321" spans="11:14" x14ac:dyDescent="0.2">
      <c r="K1321" s="213"/>
      <c r="L1321" s="194"/>
      <c r="M1321" s="188"/>
      <c r="N1321" s="220"/>
    </row>
    <row r="1322" spans="11:14" x14ac:dyDescent="0.2">
      <c r="K1322" s="213"/>
      <c r="L1322" s="194"/>
      <c r="M1322" s="188"/>
      <c r="N1322" s="220"/>
    </row>
    <row r="1323" spans="11:14" x14ac:dyDescent="0.2">
      <c r="K1323" s="213"/>
      <c r="L1323" s="194"/>
      <c r="M1323" s="188"/>
      <c r="N1323" s="220"/>
    </row>
    <row r="1324" spans="11:14" x14ac:dyDescent="0.2">
      <c r="K1324" s="213"/>
      <c r="L1324" s="194"/>
      <c r="M1324" s="188"/>
      <c r="N1324" s="220"/>
    </row>
    <row r="1325" spans="11:14" x14ac:dyDescent="0.2">
      <c r="K1325" s="213"/>
      <c r="L1325" s="194"/>
      <c r="M1325" s="188"/>
      <c r="N1325" s="220"/>
    </row>
    <row r="1326" spans="11:14" x14ac:dyDescent="0.2">
      <c r="K1326" s="213"/>
      <c r="L1326" s="194"/>
      <c r="M1326" s="188"/>
      <c r="N1326" s="220"/>
    </row>
    <row r="1327" spans="11:14" x14ac:dyDescent="0.2">
      <c r="K1327" s="213"/>
      <c r="L1327" s="194"/>
      <c r="M1327" s="188"/>
      <c r="N1327" s="220"/>
    </row>
    <row r="1328" spans="11:14" x14ac:dyDescent="0.2">
      <c r="K1328" s="213"/>
      <c r="L1328" s="194"/>
      <c r="M1328" s="188"/>
      <c r="N1328" s="220"/>
    </row>
    <row r="1329" spans="11:14" x14ac:dyDescent="0.2">
      <c r="K1329" s="213"/>
      <c r="L1329" s="194"/>
      <c r="M1329" s="188"/>
      <c r="N1329" s="220"/>
    </row>
    <row r="1330" spans="11:14" x14ac:dyDescent="0.2">
      <c r="K1330" s="213"/>
      <c r="L1330" s="194"/>
      <c r="M1330" s="188"/>
      <c r="N1330" s="220"/>
    </row>
    <row r="1331" spans="11:14" x14ac:dyDescent="0.2">
      <c r="K1331" s="213"/>
      <c r="L1331" s="194"/>
      <c r="M1331" s="188"/>
      <c r="N1331" s="220"/>
    </row>
    <row r="1332" spans="11:14" x14ac:dyDescent="0.2">
      <c r="K1332" s="213"/>
      <c r="L1332" s="194"/>
      <c r="M1332" s="188"/>
      <c r="N1332" s="220"/>
    </row>
    <row r="1333" spans="11:14" x14ac:dyDescent="0.2">
      <c r="K1333" s="213"/>
      <c r="L1333" s="194"/>
      <c r="M1333" s="188"/>
      <c r="N1333" s="220"/>
    </row>
    <row r="1334" spans="11:14" x14ac:dyDescent="0.2">
      <c r="K1334" s="213"/>
      <c r="L1334" s="194"/>
      <c r="M1334" s="188"/>
      <c r="N1334" s="220"/>
    </row>
    <row r="1335" spans="11:14" x14ac:dyDescent="0.2">
      <c r="K1335" s="213"/>
      <c r="L1335" s="194"/>
      <c r="M1335" s="188"/>
      <c r="N1335" s="220"/>
    </row>
    <row r="1336" spans="11:14" x14ac:dyDescent="0.2">
      <c r="K1336" s="213"/>
      <c r="L1336" s="194"/>
      <c r="M1336" s="188"/>
      <c r="N1336" s="220"/>
    </row>
    <row r="1337" spans="11:14" x14ac:dyDescent="0.2">
      <c r="K1337" s="213"/>
      <c r="L1337" s="194"/>
      <c r="M1337" s="188"/>
      <c r="N1337" s="220"/>
    </row>
    <row r="1338" spans="11:14" x14ac:dyDescent="0.2">
      <c r="K1338" s="213"/>
      <c r="L1338" s="194"/>
      <c r="M1338" s="188"/>
      <c r="N1338" s="220"/>
    </row>
    <row r="1339" spans="11:14" x14ac:dyDescent="0.2">
      <c r="K1339" s="213"/>
      <c r="L1339" s="194"/>
      <c r="M1339" s="188"/>
      <c r="N1339" s="220"/>
    </row>
    <row r="1340" spans="11:14" x14ac:dyDescent="0.2">
      <c r="K1340" s="213"/>
      <c r="L1340" s="194"/>
      <c r="M1340" s="188"/>
      <c r="N1340" s="220"/>
    </row>
    <row r="1341" spans="11:14" x14ac:dyDescent="0.2">
      <c r="K1341" s="213"/>
      <c r="L1341" s="194"/>
      <c r="M1341" s="188"/>
      <c r="N1341" s="220"/>
    </row>
    <row r="1342" spans="11:14" x14ac:dyDescent="0.2">
      <c r="K1342" s="213"/>
      <c r="L1342" s="194"/>
      <c r="M1342" s="188"/>
      <c r="N1342" s="220"/>
    </row>
    <row r="1343" spans="11:14" x14ac:dyDescent="0.2">
      <c r="K1343" s="213"/>
      <c r="L1343" s="194"/>
      <c r="M1343" s="188"/>
      <c r="N1343" s="220"/>
    </row>
    <row r="1344" spans="11:14" x14ac:dyDescent="0.2">
      <c r="K1344" s="213"/>
      <c r="L1344" s="194"/>
      <c r="M1344" s="188"/>
      <c r="N1344" s="220"/>
    </row>
    <row r="1345" spans="11:14" x14ac:dyDescent="0.2">
      <c r="K1345" s="213"/>
      <c r="L1345" s="194"/>
      <c r="M1345" s="188"/>
      <c r="N1345" s="220"/>
    </row>
    <row r="1346" spans="11:14" x14ac:dyDescent="0.2">
      <c r="K1346" s="213"/>
      <c r="L1346" s="194"/>
      <c r="M1346" s="188"/>
      <c r="N1346" s="220"/>
    </row>
    <row r="1347" spans="11:14" x14ac:dyDescent="0.2">
      <c r="K1347" s="213"/>
      <c r="L1347" s="194"/>
      <c r="M1347" s="188"/>
      <c r="N1347" s="220"/>
    </row>
    <row r="1348" spans="11:14" x14ac:dyDescent="0.2">
      <c r="K1348" s="213"/>
      <c r="L1348" s="194"/>
      <c r="M1348" s="188"/>
      <c r="N1348" s="220"/>
    </row>
    <row r="1349" spans="11:14" x14ac:dyDescent="0.2">
      <c r="K1349" s="213"/>
      <c r="L1349" s="194"/>
      <c r="M1349" s="188"/>
      <c r="N1349" s="220"/>
    </row>
    <row r="1350" spans="11:14" x14ac:dyDescent="0.2">
      <c r="K1350" s="213"/>
      <c r="L1350" s="194"/>
      <c r="M1350" s="188"/>
      <c r="N1350" s="220"/>
    </row>
    <row r="1351" spans="11:14" x14ac:dyDescent="0.2">
      <c r="K1351" s="213"/>
      <c r="L1351" s="194"/>
      <c r="M1351" s="188"/>
      <c r="N1351" s="220"/>
    </row>
    <row r="1352" spans="11:14" x14ac:dyDescent="0.2">
      <c r="K1352" s="213"/>
      <c r="L1352" s="194"/>
      <c r="M1352" s="188"/>
      <c r="N1352" s="220"/>
    </row>
    <row r="1353" spans="11:14" x14ac:dyDescent="0.2">
      <c r="K1353" s="213"/>
      <c r="L1353" s="194"/>
      <c r="M1353" s="188"/>
      <c r="N1353" s="220"/>
    </row>
    <row r="1354" spans="11:14" x14ac:dyDescent="0.2">
      <c r="K1354" s="213"/>
      <c r="L1354" s="194"/>
      <c r="M1354" s="188"/>
      <c r="N1354" s="220"/>
    </row>
    <row r="1355" spans="11:14" x14ac:dyDescent="0.2">
      <c r="K1355" s="213"/>
      <c r="L1355" s="194"/>
      <c r="M1355" s="188"/>
      <c r="N1355" s="220"/>
    </row>
    <row r="1356" spans="11:14" x14ac:dyDescent="0.2">
      <c r="K1356" s="213"/>
      <c r="L1356" s="194"/>
      <c r="M1356" s="188"/>
      <c r="N1356" s="220"/>
    </row>
    <row r="1357" spans="11:14" x14ac:dyDescent="0.2">
      <c r="K1357" s="213"/>
      <c r="L1357" s="194"/>
      <c r="M1357" s="188"/>
      <c r="N1357" s="220"/>
    </row>
    <row r="1358" spans="11:14" x14ac:dyDescent="0.2">
      <c r="K1358" s="213"/>
      <c r="L1358" s="194"/>
      <c r="M1358" s="188"/>
      <c r="N1358" s="220"/>
    </row>
    <row r="1359" spans="11:14" x14ac:dyDescent="0.2">
      <c r="K1359" s="213"/>
      <c r="L1359" s="194"/>
      <c r="M1359" s="188"/>
      <c r="N1359" s="220"/>
    </row>
    <row r="1360" spans="11:14" x14ac:dyDescent="0.2">
      <c r="K1360" s="213"/>
      <c r="L1360" s="194"/>
      <c r="M1360" s="188"/>
      <c r="N1360" s="220"/>
    </row>
    <row r="1361" spans="11:14" x14ac:dyDescent="0.2">
      <c r="K1361" s="213"/>
      <c r="L1361" s="194"/>
      <c r="M1361" s="188"/>
      <c r="N1361" s="220"/>
    </row>
    <row r="1362" spans="11:14" x14ac:dyDescent="0.2">
      <c r="K1362" s="213"/>
      <c r="L1362" s="194"/>
      <c r="M1362" s="188"/>
      <c r="N1362" s="220"/>
    </row>
    <row r="1363" spans="11:14" x14ac:dyDescent="0.2">
      <c r="K1363" s="213"/>
      <c r="L1363" s="194"/>
      <c r="M1363" s="188"/>
      <c r="N1363" s="220"/>
    </row>
    <row r="1364" spans="11:14" x14ac:dyDescent="0.2">
      <c r="K1364" s="213"/>
      <c r="L1364" s="194"/>
      <c r="M1364" s="188"/>
      <c r="N1364" s="220"/>
    </row>
    <row r="1365" spans="11:14" x14ac:dyDescent="0.2">
      <c r="K1365" s="213"/>
      <c r="L1365" s="194"/>
      <c r="M1365" s="188"/>
      <c r="N1365" s="220"/>
    </row>
    <row r="1366" spans="11:14" x14ac:dyDescent="0.2">
      <c r="K1366" s="213"/>
      <c r="L1366" s="194"/>
      <c r="M1366" s="188"/>
      <c r="N1366" s="220"/>
    </row>
    <row r="1367" spans="11:14" x14ac:dyDescent="0.2">
      <c r="K1367" s="213"/>
      <c r="L1367" s="194"/>
      <c r="M1367" s="188"/>
      <c r="N1367" s="220"/>
    </row>
    <row r="1368" spans="11:14" x14ac:dyDescent="0.2">
      <c r="K1368" s="213"/>
      <c r="L1368" s="194"/>
      <c r="M1368" s="188"/>
      <c r="N1368" s="220"/>
    </row>
    <row r="1369" spans="11:14" x14ac:dyDescent="0.2">
      <c r="K1369" s="213"/>
      <c r="L1369" s="194"/>
      <c r="M1369" s="188"/>
      <c r="N1369" s="220"/>
    </row>
    <row r="1370" spans="11:14" x14ac:dyDescent="0.2">
      <c r="K1370" s="213"/>
      <c r="L1370" s="194"/>
      <c r="M1370" s="188"/>
      <c r="N1370" s="220"/>
    </row>
    <row r="1371" spans="11:14" x14ac:dyDescent="0.2">
      <c r="K1371" s="213"/>
      <c r="L1371" s="194"/>
      <c r="M1371" s="188"/>
      <c r="N1371" s="220"/>
    </row>
    <row r="1372" spans="11:14" x14ac:dyDescent="0.2">
      <c r="K1372" s="213"/>
      <c r="L1372" s="194"/>
      <c r="M1372" s="188"/>
      <c r="N1372" s="220"/>
    </row>
    <row r="1373" spans="11:14" x14ac:dyDescent="0.2">
      <c r="K1373" s="213"/>
      <c r="L1373" s="194"/>
      <c r="M1373" s="188"/>
      <c r="N1373" s="220"/>
    </row>
    <row r="1374" spans="11:14" x14ac:dyDescent="0.2">
      <c r="K1374" s="213"/>
      <c r="L1374" s="194"/>
      <c r="M1374" s="188"/>
      <c r="N1374" s="220"/>
    </row>
    <row r="1375" spans="11:14" x14ac:dyDescent="0.2">
      <c r="K1375" s="213"/>
      <c r="L1375" s="194"/>
      <c r="M1375" s="188"/>
      <c r="N1375" s="220"/>
    </row>
    <row r="1376" spans="11:14" x14ac:dyDescent="0.2">
      <c r="K1376" s="213"/>
      <c r="L1376" s="194"/>
      <c r="M1376" s="188"/>
      <c r="N1376" s="220"/>
    </row>
    <row r="1377" spans="11:14" x14ac:dyDescent="0.2">
      <c r="K1377" s="213"/>
      <c r="L1377" s="194"/>
      <c r="M1377" s="188"/>
      <c r="N1377" s="220"/>
    </row>
    <row r="1378" spans="11:14" x14ac:dyDescent="0.2">
      <c r="K1378" s="213"/>
      <c r="L1378" s="194"/>
      <c r="M1378" s="188"/>
      <c r="N1378" s="220"/>
    </row>
    <row r="1379" spans="11:14" x14ac:dyDescent="0.2">
      <c r="K1379" s="213"/>
      <c r="L1379" s="194"/>
      <c r="M1379" s="188"/>
      <c r="N1379" s="220"/>
    </row>
    <row r="1380" spans="11:14" x14ac:dyDescent="0.2">
      <c r="K1380" s="213"/>
      <c r="L1380" s="194"/>
      <c r="M1380" s="188"/>
      <c r="N1380" s="220"/>
    </row>
    <row r="1381" spans="11:14" x14ac:dyDescent="0.2">
      <c r="K1381" s="213"/>
      <c r="L1381" s="194"/>
      <c r="M1381" s="188"/>
      <c r="N1381" s="220"/>
    </row>
    <row r="1382" spans="11:14" x14ac:dyDescent="0.2">
      <c r="K1382" s="213"/>
      <c r="L1382" s="194"/>
      <c r="M1382" s="188"/>
      <c r="N1382" s="220"/>
    </row>
    <row r="1383" spans="11:14" x14ac:dyDescent="0.2">
      <c r="K1383" s="213"/>
      <c r="L1383" s="194"/>
      <c r="M1383" s="188"/>
      <c r="N1383" s="220"/>
    </row>
    <row r="1384" spans="11:14" x14ac:dyDescent="0.2">
      <c r="K1384" s="213"/>
      <c r="L1384" s="194"/>
      <c r="M1384" s="188"/>
      <c r="N1384" s="220"/>
    </row>
    <row r="1385" spans="11:14" x14ac:dyDescent="0.2">
      <c r="K1385" s="213"/>
      <c r="L1385" s="194"/>
      <c r="M1385" s="188"/>
      <c r="N1385" s="220"/>
    </row>
    <row r="1386" spans="11:14" x14ac:dyDescent="0.2">
      <c r="K1386" s="213"/>
      <c r="L1386" s="194"/>
      <c r="M1386" s="188"/>
      <c r="N1386" s="220"/>
    </row>
    <row r="1387" spans="11:14" x14ac:dyDescent="0.2">
      <c r="K1387" s="213"/>
      <c r="L1387" s="194"/>
      <c r="M1387" s="188"/>
      <c r="N1387" s="220"/>
    </row>
    <row r="1388" spans="11:14" x14ac:dyDescent="0.2">
      <c r="K1388" s="213"/>
      <c r="L1388" s="194"/>
      <c r="M1388" s="188"/>
      <c r="N1388" s="220"/>
    </row>
    <row r="1389" spans="11:14" x14ac:dyDescent="0.2">
      <c r="K1389" s="213"/>
      <c r="L1389" s="194"/>
      <c r="M1389" s="188"/>
      <c r="N1389" s="220"/>
    </row>
    <row r="1390" spans="11:14" x14ac:dyDescent="0.2">
      <c r="K1390" s="213"/>
      <c r="L1390" s="194"/>
      <c r="M1390" s="188"/>
      <c r="N1390" s="220"/>
    </row>
    <row r="1391" spans="11:14" x14ac:dyDescent="0.2">
      <c r="K1391" s="213"/>
      <c r="L1391" s="194"/>
      <c r="M1391" s="188"/>
      <c r="N1391" s="220"/>
    </row>
    <row r="1392" spans="11:14" x14ac:dyDescent="0.2">
      <c r="K1392" s="213"/>
      <c r="L1392" s="194"/>
      <c r="M1392" s="188"/>
      <c r="N1392" s="220"/>
    </row>
    <row r="1393" spans="11:14" x14ac:dyDescent="0.2">
      <c r="K1393" s="213"/>
      <c r="L1393" s="194"/>
      <c r="M1393" s="188"/>
      <c r="N1393" s="220"/>
    </row>
    <row r="1394" spans="11:14" x14ac:dyDescent="0.2">
      <c r="K1394" s="213"/>
      <c r="L1394" s="194"/>
      <c r="M1394" s="188"/>
      <c r="N1394" s="220"/>
    </row>
    <row r="1395" spans="11:14" x14ac:dyDescent="0.2">
      <c r="K1395" s="213"/>
      <c r="L1395" s="194"/>
      <c r="M1395" s="188"/>
      <c r="N1395" s="220"/>
    </row>
    <row r="1396" spans="11:14" x14ac:dyDescent="0.2">
      <c r="K1396" s="213"/>
      <c r="L1396" s="194"/>
      <c r="M1396" s="188"/>
      <c r="N1396" s="220"/>
    </row>
    <row r="1397" spans="11:14" x14ac:dyDescent="0.2">
      <c r="K1397" s="213"/>
      <c r="L1397" s="194"/>
      <c r="M1397" s="188"/>
      <c r="N1397" s="220"/>
    </row>
    <row r="1398" spans="11:14" x14ac:dyDescent="0.2">
      <c r="K1398" s="213"/>
      <c r="L1398" s="194"/>
      <c r="M1398" s="188"/>
      <c r="N1398" s="220"/>
    </row>
    <row r="1399" spans="11:14" x14ac:dyDescent="0.2">
      <c r="K1399" s="213"/>
      <c r="L1399" s="194"/>
      <c r="M1399" s="188"/>
      <c r="N1399" s="220"/>
    </row>
    <row r="1400" spans="11:14" x14ac:dyDescent="0.2">
      <c r="K1400" s="213"/>
      <c r="L1400" s="194"/>
      <c r="M1400" s="188"/>
      <c r="N1400" s="220"/>
    </row>
    <row r="1401" spans="11:14" x14ac:dyDescent="0.2">
      <c r="K1401" s="213"/>
      <c r="L1401" s="194"/>
      <c r="M1401" s="188"/>
      <c r="N1401" s="220"/>
    </row>
    <row r="1402" spans="11:14" x14ac:dyDescent="0.2">
      <c r="K1402" s="213"/>
      <c r="L1402" s="194"/>
      <c r="M1402" s="188"/>
      <c r="N1402" s="220"/>
    </row>
    <row r="1403" spans="11:14" x14ac:dyDescent="0.2">
      <c r="K1403" s="213"/>
      <c r="L1403" s="194"/>
      <c r="M1403" s="188"/>
      <c r="N1403" s="220"/>
    </row>
    <row r="1404" spans="11:14" x14ac:dyDescent="0.2">
      <c r="K1404" s="213"/>
      <c r="L1404" s="194"/>
      <c r="M1404" s="188"/>
      <c r="N1404" s="220"/>
    </row>
    <row r="1405" spans="11:14" x14ac:dyDescent="0.2">
      <c r="K1405" s="213"/>
      <c r="L1405" s="194"/>
      <c r="M1405" s="188"/>
      <c r="N1405" s="220"/>
    </row>
    <row r="1406" spans="11:14" x14ac:dyDescent="0.2">
      <c r="K1406" s="213"/>
      <c r="L1406" s="194"/>
      <c r="M1406" s="188"/>
      <c r="N1406" s="220"/>
    </row>
    <row r="1407" spans="11:14" x14ac:dyDescent="0.2">
      <c r="K1407" s="213"/>
      <c r="L1407" s="194"/>
      <c r="M1407" s="188"/>
      <c r="N1407" s="220"/>
    </row>
    <row r="1408" spans="11:14" x14ac:dyDescent="0.2">
      <c r="K1408" s="213"/>
      <c r="L1408" s="194"/>
      <c r="M1408" s="188"/>
      <c r="N1408" s="220"/>
    </row>
    <row r="1409" spans="11:14" x14ac:dyDescent="0.2">
      <c r="K1409" s="213"/>
      <c r="L1409" s="194"/>
      <c r="M1409" s="188"/>
      <c r="N1409" s="220"/>
    </row>
    <row r="1410" spans="11:14" x14ac:dyDescent="0.2">
      <c r="K1410" s="213"/>
      <c r="L1410" s="194"/>
      <c r="M1410" s="188"/>
      <c r="N1410" s="220"/>
    </row>
    <row r="1411" spans="11:14" x14ac:dyDescent="0.2">
      <c r="K1411" s="213"/>
      <c r="L1411" s="194"/>
      <c r="M1411" s="188"/>
      <c r="N1411" s="220"/>
    </row>
    <row r="1412" spans="11:14" x14ac:dyDescent="0.2">
      <c r="K1412" s="213"/>
      <c r="L1412" s="194"/>
      <c r="M1412" s="188"/>
      <c r="N1412" s="220"/>
    </row>
    <row r="1413" spans="11:14" x14ac:dyDescent="0.2">
      <c r="K1413" s="213"/>
      <c r="L1413" s="194"/>
      <c r="M1413" s="188"/>
      <c r="N1413" s="220"/>
    </row>
    <row r="1414" spans="11:14" x14ac:dyDescent="0.2">
      <c r="K1414" s="213"/>
      <c r="L1414" s="194"/>
      <c r="M1414" s="188"/>
      <c r="N1414" s="220"/>
    </row>
    <row r="1415" spans="11:14" x14ac:dyDescent="0.2">
      <c r="K1415" s="213"/>
      <c r="L1415" s="194"/>
      <c r="M1415" s="188"/>
      <c r="N1415" s="220"/>
    </row>
    <row r="1416" spans="11:14" x14ac:dyDescent="0.2">
      <c r="K1416" s="213"/>
      <c r="L1416" s="194"/>
      <c r="M1416" s="188"/>
      <c r="N1416" s="220"/>
    </row>
    <row r="1417" spans="11:14" x14ac:dyDescent="0.2">
      <c r="K1417" s="213"/>
      <c r="L1417" s="194"/>
      <c r="M1417" s="188"/>
      <c r="N1417" s="220"/>
    </row>
    <row r="1418" spans="11:14" x14ac:dyDescent="0.2">
      <c r="K1418" s="213"/>
      <c r="L1418" s="194"/>
      <c r="M1418" s="188"/>
      <c r="N1418" s="220"/>
    </row>
    <row r="1419" spans="11:14" x14ac:dyDescent="0.2">
      <c r="K1419" s="213"/>
      <c r="L1419" s="194"/>
      <c r="M1419" s="188"/>
      <c r="N1419" s="220"/>
    </row>
    <row r="1420" spans="11:14" x14ac:dyDescent="0.2">
      <c r="K1420" s="213"/>
      <c r="L1420" s="194"/>
      <c r="M1420" s="188"/>
      <c r="N1420" s="220"/>
    </row>
    <row r="1421" spans="11:14" x14ac:dyDescent="0.2">
      <c r="K1421" s="213"/>
      <c r="L1421" s="194"/>
      <c r="M1421" s="188"/>
      <c r="N1421" s="220"/>
    </row>
    <row r="1422" spans="11:14" x14ac:dyDescent="0.2">
      <c r="K1422" s="213"/>
      <c r="L1422" s="194"/>
      <c r="M1422" s="188"/>
      <c r="N1422" s="220"/>
    </row>
    <row r="1423" spans="11:14" x14ac:dyDescent="0.2">
      <c r="K1423" s="213"/>
      <c r="L1423" s="194"/>
      <c r="M1423" s="188"/>
      <c r="N1423" s="220"/>
    </row>
    <row r="1424" spans="11:14" x14ac:dyDescent="0.2">
      <c r="K1424" s="213"/>
      <c r="L1424" s="194"/>
      <c r="M1424" s="188"/>
      <c r="N1424" s="220"/>
    </row>
    <row r="1425" spans="11:14" x14ac:dyDescent="0.2">
      <c r="K1425" s="213"/>
      <c r="L1425" s="194"/>
      <c r="M1425" s="188"/>
      <c r="N1425" s="220"/>
    </row>
    <row r="1426" spans="11:14" x14ac:dyDescent="0.2">
      <c r="K1426" s="213"/>
      <c r="L1426" s="194"/>
      <c r="M1426" s="188"/>
      <c r="N1426" s="220"/>
    </row>
    <row r="1427" spans="11:14" x14ac:dyDescent="0.2">
      <c r="K1427" s="213"/>
      <c r="L1427" s="194"/>
      <c r="M1427" s="188"/>
      <c r="N1427" s="220"/>
    </row>
    <row r="1428" spans="11:14" x14ac:dyDescent="0.2">
      <c r="K1428" s="213"/>
      <c r="L1428" s="194"/>
      <c r="M1428" s="188"/>
      <c r="N1428" s="220"/>
    </row>
    <row r="1429" spans="11:14" x14ac:dyDescent="0.2">
      <c r="K1429" s="213"/>
      <c r="L1429" s="194"/>
      <c r="M1429" s="188"/>
      <c r="N1429" s="220"/>
    </row>
    <row r="1430" spans="11:14" x14ac:dyDescent="0.2">
      <c r="K1430" s="213"/>
      <c r="L1430" s="194"/>
      <c r="M1430" s="188"/>
      <c r="N1430" s="220"/>
    </row>
    <row r="1431" spans="11:14" x14ac:dyDescent="0.2">
      <c r="K1431" s="213"/>
      <c r="L1431" s="194"/>
      <c r="M1431" s="188"/>
      <c r="N1431" s="220"/>
    </row>
    <row r="1432" spans="11:14" x14ac:dyDescent="0.2">
      <c r="K1432" s="213"/>
      <c r="L1432" s="194"/>
      <c r="M1432" s="188"/>
      <c r="N1432" s="220"/>
    </row>
    <row r="1433" spans="11:14" x14ac:dyDescent="0.2">
      <c r="K1433" s="213"/>
      <c r="L1433" s="194"/>
      <c r="M1433" s="188"/>
      <c r="N1433" s="220"/>
    </row>
    <row r="1434" spans="11:14" x14ac:dyDescent="0.2">
      <c r="K1434" s="213"/>
      <c r="L1434" s="194"/>
      <c r="M1434" s="188"/>
      <c r="N1434" s="220"/>
    </row>
    <row r="1435" spans="11:14" x14ac:dyDescent="0.2">
      <c r="K1435" s="213"/>
      <c r="L1435" s="194"/>
      <c r="M1435" s="188"/>
      <c r="N1435" s="220"/>
    </row>
    <row r="1436" spans="11:14" x14ac:dyDescent="0.2">
      <c r="K1436" s="213"/>
      <c r="L1436" s="194"/>
      <c r="M1436" s="188"/>
      <c r="N1436" s="220"/>
    </row>
    <row r="1437" spans="11:14" x14ac:dyDescent="0.2">
      <c r="K1437" s="213"/>
      <c r="L1437" s="194"/>
      <c r="M1437" s="188"/>
      <c r="N1437" s="220"/>
    </row>
    <row r="1438" spans="11:14" x14ac:dyDescent="0.2">
      <c r="K1438" s="213"/>
      <c r="L1438" s="194"/>
      <c r="M1438" s="188"/>
      <c r="N1438" s="220"/>
    </row>
    <row r="1439" spans="11:14" x14ac:dyDescent="0.2">
      <c r="K1439" s="213"/>
      <c r="L1439" s="194"/>
      <c r="M1439" s="188"/>
      <c r="N1439" s="220"/>
    </row>
    <row r="1440" spans="11:14" x14ac:dyDescent="0.2">
      <c r="K1440" s="213"/>
      <c r="L1440" s="194"/>
      <c r="M1440" s="188"/>
      <c r="N1440" s="220"/>
    </row>
    <row r="1441" spans="11:14" x14ac:dyDescent="0.2">
      <c r="K1441" s="213"/>
      <c r="L1441" s="194"/>
      <c r="M1441" s="188"/>
      <c r="N1441" s="220"/>
    </row>
    <row r="1442" spans="11:14" x14ac:dyDescent="0.2">
      <c r="K1442" s="213"/>
      <c r="L1442" s="194"/>
      <c r="M1442" s="188"/>
      <c r="N1442" s="220"/>
    </row>
    <row r="1443" spans="11:14" x14ac:dyDescent="0.2">
      <c r="K1443" s="213"/>
      <c r="L1443" s="194"/>
      <c r="M1443" s="188"/>
      <c r="N1443" s="220"/>
    </row>
    <row r="1444" spans="11:14" x14ac:dyDescent="0.2">
      <c r="K1444" s="213"/>
      <c r="L1444" s="194"/>
      <c r="M1444" s="188"/>
      <c r="N1444" s="220"/>
    </row>
    <row r="1445" spans="11:14" x14ac:dyDescent="0.2">
      <c r="K1445" s="213"/>
      <c r="L1445" s="194"/>
      <c r="M1445" s="188"/>
      <c r="N1445" s="220"/>
    </row>
    <row r="1446" spans="11:14" x14ac:dyDescent="0.2">
      <c r="K1446" s="213"/>
      <c r="L1446" s="194"/>
      <c r="M1446" s="188"/>
      <c r="N1446" s="220"/>
    </row>
    <row r="1447" spans="11:14" x14ac:dyDescent="0.2">
      <c r="K1447" s="213"/>
      <c r="L1447" s="194"/>
      <c r="M1447" s="188"/>
      <c r="N1447" s="220"/>
    </row>
    <row r="1448" spans="11:14" x14ac:dyDescent="0.2">
      <c r="K1448" s="213"/>
      <c r="L1448" s="194"/>
      <c r="M1448" s="188"/>
      <c r="N1448" s="220"/>
    </row>
    <row r="1449" spans="11:14" x14ac:dyDescent="0.2">
      <c r="K1449" s="213"/>
      <c r="L1449" s="194"/>
      <c r="M1449" s="188"/>
      <c r="N1449" s="220"/>
    </row>
    <row r="1450" spans="11:14" x14ac:dyDescent="0.2">
      <c r="K1450" s="213"/>
      <c r="L1450" s="194"/>
      <c r="M1450" s="188"/>
      <c r="N1450" s="220"/>
    </row>
    <row r="1451" spans="11:14" x14ac:dyDescent="0.2">
      <c r="K1451" s="213"/>
      <c r="L1451" s="194"/>
      <c r="M1451" s="188"/>
      <c r="N1451" s="220"/>
    </row>
    <row r="1452" spans="11:14" x14ac:dyDescent="0.2">
      <c r="K1452" s="213"/>
      <c r="L1452" s="194"/>
      <c r="M1452" s="188"/>
      <c r="N1452" s="220"/>
    </row>
    <row r="1453" spans="11:14" x14ac:dyDescent="0.2">
      <c r="K1453" s="213"/>
      <c r="L1453" s="194"/>
      <c r="M1453" s="188"/>
      <c r="N1453" s="220"/>
    </row>
    <row r="1454" spans="11:14" x14ac:dyDescent="0.2">
      <c r="K1454" s="213"/>
      <c r="L1454" s="194"/>
      <c r="M1454" s="188"/>
      <c r="N1454" s="220"/>
    </row>
    <row r="1455" spans="11:14" x14ac:dyDescent="0.2">
      <c r="K1455" s="213"/>
      <c r="L1455" s="194"/>
      <c r="M1455" s="188"/>
      <c r="N1455" s="220"/>
    </row>
    <row r="1456" spans="11:14" x14ac:dyDescent="0.2">
      <c r="K1456" s="213"/>
      <c r="L1456" s="194"/>
      <c r="M1456" s="188"/>
      <c r="N1456" s="220"/>
    </row>
    <row r="1457" spans="11:14" x14ac:dyDescent="0.2">
      <c r="K1457" s="213"/>
      <c r="L1457" s="194"/>
      <c r="M1457" s="188"/>
      <c r="N1457" s="220"/>
    </row>
    <row r="1458" spans="11:14" x14ac:dyDescent="0.2">
      <c r="K1458" s="213"/>
      <c r="L1458" s="194"/>
      <c r="M1458" s="188"/>
      <c r="N1458" s="220"/>
    </row>
    <row r="1459" spans="11:14" x14ac:dyDescent="0.2">
      <c r="K1459" s="213"/>
      <c r="L1459" s="194"/>
      <c r="M1459" s="188"/>
      <c r="N1459" s="220"/>
    </row>
    <row r="1460" spans="11:14" x14ac:dyDescent="0.2">
      <c r="K1460" s="213"/>
      <c r="L1460" s="194"/>
      <c r="M1460" s="188"/>
      <c r="N1460" s="220"/>
    </row>
    <row r="1461" spans="11:14" x14ac:dyDescent="0.2">
      <c r="K1461" s="213"/>
      <c r="L1461" s="194"/>
      <c r="M1461" s="188"/>
      <c r="N1461" s="220"/>
    </row>
    <row r="1462" spans="11:14" x14ac:dyDescent="0.2">
      <c r="K1462" s="213"/>
      <c r="L1462" s="194"/>
      <c r="M1462" s="188"/>
      <c r="N1462" s="220"/>
    </row>
    <row r="1463" spans="11:14" x14ac:dyDescent="0.2">
      <c r="K1463" s="213"/>
      <c r="L1463" s="194"/>
      <c r="M1463" s="188"/>
      <c r="N1463" s="220"/>
    </row>
    <row r="1464" spans="11:14" x14ac:dyDescent="0.2">
      <c r="K1464" s="213"/>
      <c r="L1464" s="194"/>
      <c r="M1464" s="188"/>
      <c r="N1464" s="220"/>
    </row>
    <row r="1465" spans="11:14" x14ac:dyDescent="0.2">
      <c r="K1465" s="213"/>
      <c r="L1465" s="194"/>
      <c r="M1465" s="188"/>
      <c r="N1465" s="220"/>
    </row>
    <row r="1466" spans="11:14" x14ac:dyDescent="0.2">
      <c r="K1466" s="213"/>
      <c r="L1466" s="194"/>
      <c r="M1466" s="188"/>
      <c r="N1466" s="220"/>
    </row>
    <row r="1467" spans="11:14" x14ac:dyDescent="0.2">
      <c r="K1467" s="213"/>
      <c r="L1467" s="194"/>
      <c r="M1467" s="188"/>
      <c r="N1467" s="220"/>
    </row>
    <row r="1468" spans="11:14" x14ac:dyDescent="0.2">
      <c r="K1468" s="213"/>
      <c r="L1468" s="194"/>
      <c r="M1468" s="188"/>
      <c r="N1468" s="220"/>
    </row>
    <row r="1469" spans="11:14" x14ac:dyDescent="0.2">
      <c r="K1469" s="213"/>
      <c r="L1469" s="194"/>
      <c r="M1469" s="188"/>
      <c r="N1469" s="220"/>
    </row>
    <row r="1470" spans="11:14" x14ac:dyDescent="0.2">
      <c r="K1470" s="213"/>
      <c r="L1470" s="194"/>
      <c r="M1470" s="188"/>
      <c r="N1470" s="220"/>
    </row>
    <row r="1471" spans="11:14" x14ac:dyDescent="0.2">
      <c r="K1471" s="213"/>
      <c r="L1471" s="194"/>
      <c r="M1471" s="188"/>
      <c r="N1471" s="220"/>
    </row>
    <row r="1472" spans="11:14" x14ac:dyDescent="0.2">
      <c r="K1472" s="213"/>
      <c r="L1472" s="194"/>
      <c r="M1472" s="188"/>
      <c r="N1472" s="220"/>
    </row>
    <row r="1473" spans="11:14" x14ac:dyDescent="0.2">
      <c r="K1473" s="213"/>
      <c r="L1473" s="194"/>
      <c r="M1473" s="188"/>
      <c r="N1473" s="220"/>
    </row>
    <row r="1474" spans="11:14" x14ac:dyDescent="0.2">
      <c r="K1474" s="213"/>
      <c r="L1474" s="194"/>
      <c r="M1474" s="188"/>
      <c r="N1474" s="220"/>
    </row>
    <row r="1475" spans="11:14" x14ac:dyDescent="0.2">
      <c r="K1475" s="213"/>
      <c r="L1475" s="194"/>
      <c r="M1475" s="188"/>
      <c r="N1475" s="220"/>
    </row>
    <row r="1476" spans="11:14" x14ac:dyDescent="0.2">
      <c r="K1476" s="213"/>
      <c r="L1476" s="194"/>
      <c r="M1476" s="188"/>
      <c r="N1476" s="220"/>
    </row>
    <row r="1477" spans="11:14" x14ac:dyDescent="0.2">
      <c r="K1477" s="213"/>
      <c r="L1477" s="194"/>
      <c r="M1477" s="188"/>
      <c r="N1477" s="220"/>
    </row>
    <row r="1478" spans="11:14" x14ac:dyDescent="0.2">
      <c r="K1478" s="213"/>
      <c r="L1478" s="194"/>
      <c r="M1478" s="188"/>
      <c r="N1478" s="220"/>
    </row>
    <row r="1479" spans="11:14" x14ac:dyDescent="0.2">
      <c r="K1479" s="213"/>
      <c r="L1479" s="194"/>
      <c r="M1479" s="188"/>
      <c r="N1479" s="220"/>
    </row>
    <row r="1480" spans="11:14" x14ac:dyDescent="0.2">
      <c r="K1480" s="213"/>
      <c r="L1480" s="194"/>
      <c r="M1480" s="188"/>
      <c r="N1480" s="220"/>
    </row>
    <row r="1481" spans="11:14" x14ac:dyDescent="0.2">
      <c r="K1481" s="213"/>
      <c r="L1481" s="194"/>
      <c r="M1481" s="188"/>
      <c r="N1481" s="220"/>
    </row>
    <row r="1482" spans="11:14" x14ac:dyDescent="0.2">
      <c r="K1482" s="213"/>
      <c r="L1482" s="194"/>
      <c r="M1482" s="188"/>
      <c r="N1482" s="220"/>
    </row>
    <row r="1483" spans="11:14" x14ac:dyDescent="0.2">
      <c r="K1483" s="213"/>
      <c r="L1483" s="194"/>
      <c r="M1483" s="188"/>
      <c r="N1483" s="220"/>
    </row>
    <row r="1484" spans="11:14" x14ac:dyDescent="0.2">
      <c r="K1484" s="213"/>
      <c r="L1484" s="194"/>
      <c r="M1484" s="188"/>
      <c r="N1484" s="220"/>
    </row>
    <row r="1485" spans="11:14" x14ac:dyDescent="0.2">
      <c r="K1485" s="213"/>
      <c r="L1485" s="194"/>
      <c r="M1485" s="188"/>
      <c r="N1485" s="220"/>
    </row>
    <row r="1486" spans="11:14" x14ac:dyDescent="0.2">
      <c r="K1486" s="213"/>
      <c r="L1486" s="194"/>
      <c r="M1486" s="188"/>
      <c r="N1486" s="220"/>
    </row>
    <row r="1487" spans="11:14" x14ac:dyDescent="0.2">
      <c r="K1487" s="213"/>
      <c r="L1487" s="194"/>
      <c r="M1487" s="188"/>
      <c r="N1487" s="220"/>
    </row>
    <row r="1488" spans="11:14" x14ac:dyDescent="0.2">
      <c r="K1488" s="213"/>
      <c r="L1488" s="194"/>
      <c r="M1488" s="188"/>
      <c r="N1488" s="220"/>
    </row>
    <row r="1489" spans="11:14" x14ac:dyDescent="0.2">
      <c r="K1489" s="213"/>
      <c r="L1489" s="194"/>
      <c r="M1489" s="188"/>
      <c r="N1489" s="220"/>
    </row>
    <row r="1490" spans="11:14" x14ac:dyDescent="0.2">
      <c r="K1490" s="213"/>
      <c r="L1490" s="194"/>
      <c r="M1490" s="188"/>
      <c r="N1490" s="220"/>
    </row>
    <row r="1491" spans="11:14" x14ac:dyDescent="0.2">
      <c r="K1491" s="213"/>
      <c r="L1491" s="194"/>
      <c r="M1491" s="188"/>
      <c r="N1491" s="220"/>
    </row>
    <row r="1492" spans="11:14" x14ac:dyDescent="0.2">
      <c r="K1492" s="213"/>
      <c r="L1492" s="194"/>
      <c r="M1492" s="188"/>
      <c r="N1492" s="220"/>
    </row>
    <row r="1493" spans="11:14" x14ac:dyDescent="0.2">
      <c r="K1493" s="213"/>
      <c r="L1493" s="194"/>
      <c r="M1493" s="188"/>
      <c r="N1493" s="220"/>
    </row>
    <row r="1494" spans="11:14" x14ac:dyDescent="0.2">
      <c r="K1494" s="213"/>
      <c r="L1494" s="194"/>
      <c r="M1494" s="188"/>
      <c r="N1494" s="220"/>
    </row>
    <row r="1495" spans="11:14" x14ac:dyDescent="0.2">
      <c r="K1495" s="213"/>
      <c r="L1495" s="194"/>
      <c r="M1495" s="188"/>
      <c r="N1495" s="220"/>
    </row>
    <row r="1496" spans="11:14" x14ac:dyDescent="0.2">
      <c r="K1496" s="213"/>
      <c r="L1496" s="194"/>
      <c r="M1496" s="188"/>
      <c r="N1496" s="220"/>
    </row>
    <row r="1497" spans="11:14" x14ac:dyDescent="0.2">
      <c r="K1497" s="213"/>
      <c r="L1497" s="194"/>
      <c r="M1497" s="188"/>
      <c r="N1497" s="220"/>
    </row>
    <row r="1498" spans="11:14" x14ac:dyDescent="0.2">
      <c r="K1498" s="213"/>
      <c r="L1498" s="194"/>
      <c r="M1498" s="188"/>
      <c r="N1498" s="220"/>
    </row>
    <row r="1499" spans="11:14" x14ac:dyDescent="0.2">
      <c r="K1499" s="213"/>
      <c r="L1499" s="194"/>
      <c r="M1499" s="188"/>
      <c r="N1499" s="220"/>
    </row>
    <row r="1500" spans="11:14" x14ac:dyDescent="0.2">
      <c r="K1500" s="213"/>
      <c r="L1500" s="194"/>
      <c r="M1500" s="188"/>
      <c r="N1500" s="220"/>
    </row>
    <row r="1501" spans="11:14" x14ac:dyDescent="0.2">
      <c r="K1501" s="213"/>
      <c r="L1501" s="194"/>
      <c r="M1501" s="188"/>
      <c r="N1501" s="220"/>
    </row>
    <row r="1502" spans="11:14" x14ac:dyDescent="0.2">
      <c r="K1502" s="213"/>
      <c r="L1502" s="194"/>
      <c r="M1502" s="188"/>
      <c r="N1502" s="220"/>
    </row>
    <row r="1503" spans="11:14" x14ac:dyDescent="0.2">
      <c r="K1503" s="213"/>
      <c r="L1503" s="194"/>
      <c r="M1503" s="188"/>
      <c r="N1503" s="220"/>
    </row>
    <row r="1504" spans="11:14" x14ac:dyDescent="0.2">
      <c r="K1504" s="213"/>
      <c r="L1504" s="194"/>
      <c r="M1504" s="188"/>
      <c r="N1504" s="220"/>
    </row>
    <row r="1505" spans="11:14" x14ac:dyDescent="0.2">
      <c r="K1505" s="213"/>
      <c r="L1505" s="194"/>
      <c r="M1505" s="188"/>
      <c r="N1505" s="220"/>
    </row>
    <row r="1506" spans="11:14" x14ac:dyDescent="0.2">
      <c r="K1506" s="213"/>
      <c r="L1506" s="194"/>
      <c r="M1506" s="188"/>
      <c r="N1506" s="220"/>
    </row>
    <row r="1507" spans="11:14" x14ac:dyDescent="0.2">
      <c r="K1507" s="213"/>
      <c r="L1507" s="194"/>
      <c r="M1507" s="188"/>
      <c r="N1507" s="220"/>
    </row>
    <row r="1508" spans="11:14" x14ac:dyDescent="0.2">
      <c r="K1508" s="213"/>
      <c r="L1508" s="194"/>
      <c r="M1508" s="188"/>
      <c r="N1508" s="220"/>
    </row>
    <row r="1509" spans="11:14" x14ac:dyDescent="0.2">
      <c r="K1509" s="213"/>
      <c r="L1509" s="194"/>
      <c r="M1509" s="188"/>
      <c r="N1509" s="220"/>
    </row>
    <row r="1510" spans="11:14" x14ac:dyDescent="0.2">
      <c r="K1510" s="213"/>
      <c r="L1510" s="194"/>
      <c r="M1510" s="188"/>
      <c r="N1510" s="220"/>
    </row>
    <row r="1511" spans="11:14" x14ac:dyDescent="0.2">
      <c r="K1511" s="213"/>
      <c r="L1511" s="194"/>
      <c r="M1511" s="188"/>
      <c r="N1511" s="220"/>
    </row>
    <row r="1512" spans="11:14" x14ac:dyDescent="0.2">
      <c r="K1512" s="213"/>
      <c r="L1512" s="194"/>
      <c r="M1512" s="188"/>
      <c r="N1512" s="220"/>
    </row>
    <row r="1513" spans="11:14" x14ac:dyDescent="0.2">
      <c r="K1513" s="213"/>
      <c r="L1513" s="194"/>
      <c r="M1513" s="188"/>
      <c r="N1513" s="220"/>
    </row>
    <row r="1514" spans="11:14" x14ac:dyDescent="0.2">
      <c r="K1514" s="213"/>
      <c r="L1514" s="194"/>
      <c r="M1514" s="188"/>
      <c r="N1514" s="220"/>
    </row>
    <row r="1515" spans="11:14" x14ac:dyDescent="0.2">
      <c r="K1515" s="213"/>
      <c r="L1515" s="194"/>
      <c r="M1515" s="188"/>
      <c r="N1515" s="220"/>
    </row>
    <row r="1516" spans="11:14" x14ac:dyDescent="0.2">
      <c r="K1516" s="213"/>
      <c r="L1516" s="194"/>
      <c r="M1516" s="188"/>
      <c r="N1516" s="220"/>
    </row>
    <row r="1517" spans="11:14" x14ac:dyDescent="0.2">
      <c r="K1517" s="213"/>
      <c r="L1517" s="194"/>
      <c r="M1517" s="188"/>
      <c r="N1517" s="220"/>
    </row>
    <row r="1518" spans="11:14" x14ac:dyDescent="0.2">
      <c r="K1518" s="213"/>
      <c r="L1518" s="194"/>
      <c r="M1518" s="188"/>
      <c r="N1518" s="220"/>
    </row>
    <row r="1519" spans="11:14" x14ac:dyDescent="0.2">
      <c r="K1519" s="213"/>
      <c r="L1519" s="194"/>
      <c r="M1519" s="188"/>
      <c r="N1519" s="220"/>
    </row>
    <row r="1520" spans="11:14" x14ac:dyDescent="0.2">
      <c r="K1520" s="213"/>
      <c r="L1520" s="194"/>
      <c r="M1520" s="188"/>
      <c r="N1520" s="220"/>
    </row>
    <row r="1521" spans="11:14" x14ac:dyDescent="0.2">
      <c r="K1521" s="213"/>
      <c r="L1521" s="194"/>
      <c r="M1521" s="188"/>
      <c r="N1521" s="220"/>
    </row>
    <row r="1522" spans="11:14" x14ac:dyDescent="0.2">
      <c r="K1522" s="213"/>
      <c r="L1522" s="194"/>
      <c r="M1522" s="188"/>
      <c r="N1522" s="220"/>
    </row>
    <row r="1523" spans="11:14" x14ac:dyDescent="0.2">
      <c r="K1523" s="213"/>
      <c r="L1523" s="194"/>
      <c r="M1523" s="188"/>
      <c r="N1523" s="220"/>
    </row>
    <row r="1524" spans="11:14" x14ac:dyDescent="0.2">
      <c r="K1524" s="213"/>
      <c r="L1524" s="194"/>
      <c r="M1524" s="188"/>
      <c r="N1524" s="220"/>
    </row>
    <row r="1525" spans="11:14" x14ac:dyDescent="0.2">
      <c r="K1525" s="213"/>
      <c r="L1525" s="194"/>
      <c r="M1525" s="188"/>
      <c r="N1525" s="220"/>
    </row>
    <row r="1526" spans="11:14" x14ac:dyDescent="0.2">
      <c r="K1526" s="213"/>
      <c r="L1526" s="194"/>
      <c r="M1526" s="188"/>
      <c r="N1526" s="220"/>
    </row>
    <row r="1527" spans="11:14" x14ac:dyDescent="0.2">
      <c r="K1527" s="213"/>
      <c r="L1527" s="194"/>
      <c r="M1527" s="188"/>
      <c r="N1527" s="220"/>
    </row>
    <row r="1528" spans="11:14" x14ac:dyDescent="0.2">
      <c r="K1528" s="213"/>
      <c r="L1528" s="194"/>
      <c r="M1528" s="188"/>
      <c r="N1528" s="220"/>
    </row>
    <row r="1529" spans="11:14" x14ac:dyDescent="0.2">
      <c r="K1529" s="213"/>
      <c r="L1529" s="194"/>
      <c r="M1529" s="188"/>
      <c r="N1529" s="220"/>
    </row>
    <row r="1530" spans="11:14" x14ac:dyDescent="0.2">
      <c r="K1530" s="213"/>
      <c r="L1530" s="194"/>
      <c r="M1530" s="188"/>
      <c r="N1530" s="220"/>
    </row>
    <row r="1531" spans="11:14" x14ac:dyDescent="0.2">
      <c r="K1531" s="213"/>
      <c r="L1531" s="194"/>
      <c r="M1531" s="188"/>
      <c r="N1531" s="220"/>
    </row>
    <row r="1532" spans="11:14" x14ac:dyDescent="0.2">
      <c r="K1532" s="213"/>
      <c r="L1532" s="194"/>
      <c r="M1532" s="188"/>
      <c r="N1532" s="220"/>
    </row>
    <row r="1533" spans="11:14" x14ac:dyDescent="0.2">
      <c r="K1533" s="213"/>
      <c r="L1533" s="194"/>
      <c r="M1533" s="188"/>
      <c r="N1533" s="220"/>
    </row>
    <row r="1534" spans="11:14" x14ac:dyDescent="0.2">
      <c r="K1534" s="213"/>
      <c r="L1534" s="194"/>
      <c r="M1534" s="188"/>
      <c r="N1534" s="220"/>
    </row>
    <row r="1535" spans="11:14" x14ac:dyDescent="0.2">
      <c r="K1535" s="213"/>
      <c r="L1535" s="194"/>
      <c r="M1535" s="188"/>
      <c r="N1535" s="220"/>
    </row>
    <row r="1536" spans="11:14" x14ac:dyDescent="0.2">
      <c r="K1536" s="213"/>
      <c r="L1536" s="194"/>
      <c r="M1536" s="188"/>
      <c r="N1536" s="220"/>
    </row>
    <row r="1537" spans="11:14" x14ac:dyDescent="0.2">
      <c r="K1537" s="213"/>
      <c r="L1537" s="194"/>
      <c r="M1537" s="188"/>
      <c r="N1537" s="220"/>
    </row>
    <row r="1538" spans="11:14" x14ac:dyDescent="0.2">
      <c r="K1538" s="213"/>
      <c r="L1538" s="194"/>
      <c r="M1538" s="188"/>
      <c r="N1538" s="220"/>
    </row>
    <row r="1539" spans="11:14" x14ac:dyDescent="0.2">
      <c r="K1539" s="213"/>
      <c r="L1539" s="194"/>
      <c r="M1539" s="188"/>
      <c r="N1539" s="220"/>
    </row>
    <row r="1540" spans="11:14" x14ac:dyDescent="0.2">
      <c r="K1540" s="213"/>
      <c r="L1540" s="194"/>
      <c r="M1540" s="188"/>
      <c r="N1540" s="220"/>
    </row>
    <row r="1541" spans="11:14" x14ac:dyDescent="0.2">
      <c r="K1541" s="213"/>
      <c r="L1541" s="194"/>
      <c r="M1541" s="188"/>
      <c r="N1541" s="220"/>
    </row>
    <row r="1542" spans="11:14" x14ac:dyDescent="0.2">
      <c r="K1542" s="213"/>
      <c r="L1542" s="194"/>
      <c r="M1542" s="188"/>
      <c r="N1542" s="220"/>
    </row>
    <row r="1543" spans="11:14" x14ac:dyDescent="0.2">
      <c r="K1543" s="213"/>
      <c r="L1543" s="194"/>
      <c r="M1543" s="188"/>
      <c r="N1543" s="220"/>
    </row>
    <row r="1544" spans="11:14" x14ac:dyDescent="0.2">
      <c r="K1544" s="213"/>
      <c r="L1544" s="194"/>
      <c r="M1544" s="188"/>
      <c r="N1544" s="220"/>
    </row>
    <row r="1545" spans="11:14" x14ac:dyDescent="0.2">
      <c r="K1545" s="213"/>
      <c r="L1545" s="194"/>
      <c r="M1545" s="188"/>
      <c r="N1545" s="220"/>
    </row>
    <row r="1546" spans="11:14" x14ac:dyDescent="0.2">
      <c r="K1546" s="213"/>
      <c r="L1546" s="194"/>
      <c r="M1546" s="188"/>
      <c r="N1546" s="220"/>
    </row>
    <row r="1547" spans="11:14" x14ac:dyDescent="0.2">
      <c r="K1547" s="213"/>
      <c r="L1547" s="194"/>
      <c r="M1547" s="188"/>
      <c r="N1547" s="220"/>
    </row>
    <row r="1548" spans="11:14" x14ac:dyDescent="0.2">
      <c r="K1548" s="213"/>
      <c r="L1548" s="194"/>
      <c r="M1548" s="188"/>
      <c r="N1548" s="220"/>
    </row>
    <row r="1549" spans="11:14" x14ac:dyDescent="0.2">
      <c r="K1549" s="213"/>
      <c r="L1549" s="194"/>
      <c r="M1549" s="188"/>
      <c r="N1549" s="220"/>
    </row>
    <row r="1550" spans="11:14" x14ac:dyDescent="0.2">
      <c r="K1550" s="213"/>
      <c r="L1550" s="194"/>
      <c r="M1550" s="188"/>
      <c r="N1550" s="220"/>
    </row>
    <row r="1551" spans="11:14" x14ac:dyDescent="0.2">
      <c r="K1551" s="213"/>
      <c r="L1551" s="194"/>
      <c r="M1551" s="188"/>
      <c r="N1551" s="220"/>
    </row>
    <row r="1552" spans="11:14" x14ac:dyDescent="0.2">
      <c r="K1552" s="213"/>
      <c r="L1552" s="194"/>
      <c r="M1552" s="188"/>
      <c r="N1552" s="220"/>
    </row>
    <row r="1553" spans="11:14" x14ac:dyDescent="0.2">
      <c r="K1553" s="213"/>
      <c r="L1553" s="194"/>
      <c r="M1553" s="188"/>
      <c r="N1553" s="220"/>
    </row>
    <row r="1554" spans="11:14" x14ac:dyDescent="0.2">
      <c r="K1554" s="213"/>
      <c r="L1554" s="194"/>
      <c r="M1554" s="188"/>
      <c r="N1554" s="220"/>
    </row>
    <row r="1555" spans="11:14" x14ac:dyDescent="0.2">
      <c r="K1555" s="213"/>
      <c r="L1555" s="194"/>
      <c r="M1555" s="188"/>
      <c r="N1555" s="220"/>
    </row>
    <row r="1556" spans="11:14" x14ac:dyDescent="0.2">
      <c r="K1556" s="213"/>
      <c r="L1556" s="194"/>
      <c r="M1556" s="188"/>
      <c r="N1556" s="220"/>
    </row>
    <row r="1557" spans="11:14" x14ac:dyDescent="0.2">
      <c r="K1557" s="213"/>
      <c r="L1557" s="194"/>
      <c r="M1557" s="188"/>
      <c r="N1557" s="220"/>
    </row>
    <row r="1558" spans="11:14" x14ac:dyDescent="0.2">
      <c r="K1558" s="213"/>
      <c r="L1558" s="194"/>
      <c r="M1558" s="188"/>
      <c r="N1558" s="220"/>
    </row>
    <row r="1559" spans="11:14" x14ac:dyDescent="0.2">
      <c r="K1559" s="213"/>
      <c r="L1559" s="194"/>
      <c r="M1559" s="188"/>
      <c r="N1559" s="220"/>
    </row>
    <row r="1560" spans="11:14" x14ac:dyDescent="0.2">
      <c r="K1560" s="213"/>
      <c r="L1560" s="194"/>
      <c r="M1560" s="188"/>
      <c r="N1560" s="220"/>
    </row>
    <row r="1561" spans="11:14" x14ac:dyDescent="0.2">
      <c r="K1561" s="213"/>
      <c r="L1561" s="194"/>
      <c r="M1561" s="188"/>
      <c r="N1561" s="220"/>
    </row>
    <row r="1562" spans="11:14" x14ac:dyDescent="0.2">
      <c r="K1562" s="213"/>
      <c r="L1562" s="194"/>
      <c r="M1562" s="188"/>
      <c r="N1562" s="220"/>
    </row>
    <row r="1563" spans="11:14" x14ac:dyDescent="0.2">
      <c r="K1563" s="213"/>
      <c r="L1563" s="194"/>
      <c r="M1563" s="188"/>
      <c r="N1563" s="220"/>
    </row>
    <row r="1564" spans="11:14" x14ac:dyDescent="0.2">
      <c r="K1564" s="213"/>
      <c r="L1564" s="194"/>
      <c r="M1564" s="188"/>
      <c r="N1564" s="220"/>
    </row>
    <row r="1565" spans="11:14" x14ac:dyDescent="0.2">
      <c r="K1565" s="213"/>
      <c r="L1565" s="194"/>
      <c r="M1565" s="188"/>
      <c r="N1565" s="220"/>
    </row>
    <row r="1566" spans="11:14" x14ac:dyDescent="0.2">
      <c r="K1566" s="213"/>
      <c r="L1566" s="194"/>
      <c r="M1566" s="188"/>
      <c r="N1566" s="220"/>
    </row>
    <row r="1567" spans="11:14" x14ac:dyDescent="0.2">
      <c r="K1567" s="213"/>
      <c r="L1567" s="194"/>
      <c r="M1567" s="188"/>
      <c r="N1567" s="220"/>
    </row>
    <row r="1568" spans="11:14" x14ac:dyDescent="0.2">
      <c r="K1568" s="213"/>
      <c r="L1568" s="194"/>
      <c r="M1568" s="188"/>
      <c r="N1568" s="220"/>
    </row>
    <row r="1569" spans="11:14" x14ac:dyDescent="0.2">
      <c r="K1569" s="213"/>
      <c r="L1569" s="194"/>
      <c r="M1569" s="188"/>
      <c r="N1569" s="220"/>
    </row>
    <row r="1570" spans="11:14" x14ac:dyDescent="0.2">
      <c r="K1570" s="213"/>
      <c r="L1570" s="194"/>
      <c r="M1570" s="188"/>
      <c r="N1570" s="220"/>
    </row>
    <row r="1571" spans="11:14" x14ac:dyDescent="0.2">
      <c r="K1571" s="213"/>
      <c r="L1571" s="194"/>
      <c r="M1571" s="188"/>
      <c r="N1571" s="220"/>
    </row>
    <row r="1572" spans="11:14" x14ac:dyDescent="0.2">
      <c r="K1572" s="213"/>
      <c r="L1572" s="194"/>
      <c r="M1572" s="188"/>
      <c r="N1572" s="220"/>
    </row>
    <row r="1573" spans="11:14" x14ac:dyDescent="0.2">
      <c r="K1573" s="213"/>
      <c r="L1573" s="194"/>
      <c r="M1573" s="188"/>
      <c r="N1573" s="220"/>
    </row>
    <row r="1574" spans="11:14" x14ac:dyDescent="0.2">
      <c r="K1574" s="213"/>
      <c r="L1574" s="194"/>
      <c r="M1574" s="188"/>
      <c r="N1574" s="220"/>
    </row>
    <row r="1575" spans="11:14" x14ac:dyDescent="0.2">
      <c r="K1575" s="213"/>
      <c r="L1575" s="194"/>
      <c r="M1575" s="188"/>
      <c r="N1575" s="220"/>
    </row>
    <row r="1576" spans="11:14" x14ac:dyDescent="0.2">
      <c r="K1576" s="213"/>
      <c r="L1576" s="194"/>
      <c r="M1576" s="188"/>
      <c r="N1576" s="220"/>
    </row>
    <row r="1577" spans="11:14" x14ac:dyDescent="0.2">
      <c r="K1577" s="213"/>
      <c r="L1577" s="194"/>
      <c r="M1577" s="188"/>
      <c r="N1577" s="220"/>
    </row>
    <row r="1578" spans="11:14" x14ac:dyDescent="0.2">
      <c r="K1578" s="213"/>
      <c r="L1578" s="194"/>
      <c r="M1578" s="188"/>
      <c r="N1578" s="220"/>
    </row>
    <row r="1579" spans="11:14" x14ac:dyDescent="0.2">
      <c r="K1579" s="213"/>
      <c r="L1579" s="194"/>
      <c r="M1579" s="188"/>
      <c r="N1579" s="220"/>
    </row>
    <row r="1580" spans="11:14" x14ac:dyDescent="0.2">
      <c r="K1580" s="213"/>
      <c r="L1580" s="194"/>
      <c r="M1580" s="188"/>
      <c r="N1580" s="220"/>
    </row>
    <row r="1581" spans="11:14" x14ac:dyDescent="0.2">
      <c r="K1581" s="213"/>
      <c r="L1581" s="194"/>
      <c r="M1581" s="188"/>
      <c r="N1581" s="220"/>
    </row>
    <row r="1582" spans="11:14" x14ac:dyDescent="0.2">
      <c r="K1582" s="213"/>
      <c r="L1582" s="194"/>
      <c r="M1582" s="188"/>
      <c r="N1582" s="220"/>
    </row>
    <row r="1583" spans="11:14" x14ac:dyDescent="0.2">
      <c r="K1583" s="213"/>
      <c r="L1583" s="194"/>
      <c r="M1583" s="188"/>
      <c r="N1583" s="220"/>
    </row>
    <row r="1584" spans="11:14" x14ac:dyDescent="0.2">
      <c r="K1584" s="213"/>
      <c r="L1584" s="194"/>
      <c r="M1584" s="188"/>
      <c r="N1584" s="220"/>
    </row>
    <row r="1585" spans="11:14" x14ac:dyDescent="0.2">
      <c r="K1585" s="213"/>
      <c r="L1585" s="194"/>
      <c r="M1585" s="188"/>
      <c r="N1585" s="220"/>
    </row>
    <row r="1586" spans="11:14" x14ac:dyDescent="0.2">
      <c r="K1586" s="213"/>
      <c r="L1586" s="194"/>
      <c r="M1586" s="188"/>
      <c r="N1586" s="220"/>
    </row>
    <row r="1587" spans="11:14" x14ac:dyDescent="0.2">
      <c r="K1587" s="213"/>
      <c r="L1587" s="194"/>
      <c r="M1587" s="188"/>
      <c r="N1587" s="220"/>
    </row>
    <row r="1588" spans="11:14" x14ac:dyDescent="0.2">
      <c r="K1588" s="213"/>
      <c r="L1588" s="194"/>
      <c r="M1588" s="188"/>
      <c r="N1588" s="220"/>
    </row>
    <row r="1589" spans="11:14" x14ac:dyDescent="0.2">
      <c r="K1589" s="213"/>
      <c r="L1589" s="194"/>
      <c r="M1589" s="188"/>
      <c r="N1589" s="220"/>
    </row>
    <row r="1590" spans="11:14" x14ac:dyDescent="0.2">
      <c r="K1590" s="213"/>
      <c r="L1590" s="194"/>
      <c r="M1590" s="188"/>
      <c r="N1590" s="220"/>
    </row>
    <row r="1591" spans="11:14" x14ac:dyDescent="0.2">
      <c r="K1591" s="213"/>
      <c r="L1591" s="194"/>
      <c r="M1591" s="188"/>
      <c r="N1591" s="220"/>
    </row>
    <row r="1592" spans="11:14" x14ac:dyDescent="0.2">
      <c r="K1592" s="213"/>
      <c r="L1592" s="194"/>
      <c r="M1592" s="188"/>
      <c r="N1592" s="220"/>
    </row>
    <row r="1593" spans="11:14" x14ac:dyDescent="0.2">
      <c r="K1593" s="213"/>
      <c r="L1593" s="194"/>
      <c r="M1593" s="188"/>
      <c r="N1593" s="220"/>
    </row>
    <row r="1594" spans="11:14" x14ac:dyDescent="0.2">
      <c r="K1594" s="213"/>
      <c r="L1594" s="194"/>
      <c r="M1594" s="188"/>
      <c r="N1594" s="220"/>
    </row>
    <row r="1595" spans="11:14" x14ac:dyDescent="0.2">
      <c r="K1595" s="213"/>
      <c r="L1595" s="194"/>
      <c r="M1595" s="188"/>
      <c r="N1595" s="220"/>
    </row>
    <row r="1596" spans="11:14" x14ac:dyDescent="0.2">
      <c r="K1596" s="213"/>
      <c r="L1596" s="194"/>
      <c r="M1596" s="188"/>
      <c r="N1596" s="220"/>
    </row>
    <row r="1597" spans="11:14" x14ac:dyDescent="0.2">
      <c r="K1597" s="213"/>
      <c r="L1597" s="194"/>
      <c r="M1597" s="188"/>
      <c r="N1597" s="220"/>
    </row>
    <row r="1598" spans="11:14" x14ac:dyDescent="0.2">
      <c r="K1598" s="213"/>
      <c r="L1598" s="194"/>
      <c r="M1598" s="188"/>
      <c r="N1598" s="220"/>
    </row>
    <row r="1599" spans="11:14" x14ac:dyDescent="0.2">
      <c r="K1599" s="213"/>
      <c r="L1599" s="194"/>
      <c r="M1599" s="188"/>
      <c r="N1599" s="220"/>
    </row>
    <row r="1600" spans="11:14" x14ac:dyDescent="0.2">
      <c r="K1600" s="213"/>
      <c r="L1600" s="194"/>
      <c r="M1600" s="188"/>
      <c r="N1600" s="220"/>
    </row>
    <row r="1601" spans="11:14" x14ac:dyDescent="0.2">
      <c r="K1601" s="213"/>
      <c r="L1601" s="194"/>
      <c r="M1601" s="188"/>
      <c r="N1601" s="220"/>
    </row>
    <row r="1602" spans="11:14" x14ac:dyDescent="0.2">
      <c r="K1602" s="213"/>
      <c r="L1602" s="194"/>
      <c r="M1602" s="188"/>
      <c r="N1602" s="220"/>
    </row>
    <row r="1603" spans="11:14" x14ac:dyDescent="0.2">
      <c r="K1603" s="213"/>
      <c r="L1603" s="194"/>
      <c r="M1603" s="188"/>
      <c r="N1603" s="220"/>
    </row>
    <row r="1604" spans="11:14" x14ac:dyDescent="0.2">
      <c r="K1604" s="213"/>
      <c r="L1604" s="194"/>
      <c r="M1604" s="188"/>
      <c r="N1604" s="220"/>
    </row>
    <row r="1605" spans="11:14" x14ac:dyDescent="0.2">
      <c r="K1605" s="213"/>
      <c r="L1605" s="194"/>
      <c r="M1605" s="188"/>
      <c r="N1605" s="220"/>
    </row>
    <row r="1606" spans="11:14" x14ac:dyDescent="0.2">
      <c r="K1606" s="213"/>
      <c r="L1606" s="194"/>
      <c r="M1606" s="188"/>
      <c r="N1606" s="220"/>
    </row>
    <row r="1607" spans="11:14" x14ac:dyDescent="0.2">
      <c r="K1607" s="213"/>
      <c r="L1607" s="194"/>
      <c r="M1607" s="188"/>
      <c r="N1607" s="220"/>
    </row>
    <row r="1608" spans="11:14" x14ac:dyDescent="0.2">
      <c r="K1608" s="213"/>
      <c r="L1608" s="194"/>
      <c r="M1608" s="188"/>
      <c r="N1608" s="220"/>
    </row>
    <row r="1609" spans="11:14" x14ac:dyDescent="0.2">
      <c r="K1609" s="213"/>
      <c r="L1609" s="194"/>
      <c r="M1609" s="188"/>
      <c r="N1609" s="220"/>
    </row>
    <row r="1610" spans="11:14" x14ac:dyDescent="0.2">
      <c r="K1610" s="213"/>
      <c r="L1610" s="194"/>
      <c r="M1610" s="188"/>
      <c r="N1610" s="220"/>
    </row>
    <row r="1611" spans="11:14" x14ac:dyDescent="0.2">
      <c r="K1611" s="213"/>
      <c r="L1611" s="194"/>
      <c r="M1611" s="188"/>
      <c r="N1611" s="220"/>
    </row>
    <row r="1612" spans="11:14" x14ac:dyDescent="0.2">
      <c r="K1612" s="213"/>
      <c r="L1612" s="194"/>
      <c r="M1612" s="188"/>
      <c r="N1612" s="220"/>
    </row>
    <row r="1613" spans="11:14" x14ac:dyDescent="0.2">
      <c r="K1613" s="213"/>
      <c r="L1613" s="194"/>
      <c r="M1613" s="188"/>
      <c r="N1613" s="220"/>
    </row>
    <row r="1614" spans="11:14" x14ac:dyDescent="0.2">
      <c r="K1614" s="213"/>
      <c r="L1614" s="194"/>
      <c r="M1614" s="188"/>
      <c r="N1614" s="220"/>
    </row>
    <row r="1615" spans="11:14" x14ac:dyDescent="0.2">
      <c r="K1615" s="213"/>
      <c r="L1615" s="194"/>
      <c r="M1615" s="188"/>
      <c r="N1615" s="220"/>
    </row>
    <row r="1616" spans="11:14" x14ac:dyDescent="0.2">
      <c r="K1616" s="213"/>
      <c r="L1616" s="194"/>
      <c r="M1616" s="188"/>
      <c r="N1616" s="220"/>
    </row>
    <row r="1617" spans="11:14" x14ac:dyDescent="0.2">
      <c r="K1617" s="213"/>
      <c r="L1617" s="194"/>
      <c r="M1617" s="188"/>
      <c r="N1617" s="220"/>
    </row>
    <row r="1618" spans="11:14" x14ac:dyDescent="0.2">
      <c r="K1618" s="213"/>
      <c r="L1618" s="194"/>
      <c r="M1618" s="188"/>
      <c r="N1618" s="220"/>
    </row>
    <row r="1619" spans="11:14" x14ac:dyDescent="0.2">
      <c r="K1619" s="213"/>
      <c r="L1619" s="194"/>
      <c r="M1619" s="188"/>
      <c r="N1619" s="220"/>
    </row>
    <row r="1620" spans="11:14" x14ac:dyDescent="0.2">
      <c r="K1620" s="213"/>
      <c r="L1620" s="194"/>
      <c r="M1620" s="188"/>
      <c r="N1620" s="220"/>
    </row>
    <row r="1621" spans="11:14" x14ac:dyDescent="0.2">
      <c r="K1621" s="213"/>
      <c r="L1621" s="194"/>
      <c r="M1621" s="188"/>
      <c r="N1621" s="220"/>
    </row>
    <row r="1622" spans="11:14" x14ac:dyDescent="0.2">
      <c r="K1622" s="213"/>
      <c r="L1622" s="194"/>
      <c r="M1622" s="188"/>
      <c r="N1622" s="220"/>
    </row>
    <row r="1623" spans="11:14" x14ac:dyDescent="0.2">
      <c r="K1623" s="213"/>
      <c r="L1623" s="194"/>
      <c r="M1623" s="188"/>
      <c r="N1623" s="220"/>
    </row>
    <row r="1624" spans="11:14" x14ac:dyDescent="0.2">
      <c r="K1624" s="213"/>
      <c r="L1624" s="194"/>
      <c r="M1624" s="188"/>
      <c r="N1624" s="220"/>
    </row>
    <row r="1625" spans="11:14" x14ac:dyDescent="0.2">
      <c r="K1625" s="213"/>
      <c r="L1625" s="194"/>
      <c r="M1625" s="188"/>
      <c r="N1625" s="220"/>
    </row>
    <row r="1626" spans="11:14" x14ac:dyDescent="0.2">
      <c r="K1626" s="213"/>
      <c r="L1626" s="194"/>
      <c r="M1626" s="188"/>
      <c r="N1626" s="220"/>
    </row>
    <row r="1627" spans="11:14" x14ac:dyDescent="0.2">
      <c r="K1627" s="213"/>
      <c r="L1627" s="194"/>
      <c r="M1627" s="188"/>
      <c r="N1627" s="220"/>
    </row>
    <row r="1628" spans="11:14" x14ac:dyDescent="0.2">
      <c r="K1628" s="213"/>
      <c r="L1628" s="194"/>
      <c r="M1628" s="188"/>
      <c r="N1628" s="220"/>
    </row>
    <row r="1629" spans="11:14" x14ac:dyDescent="0.2">
      <c r="K1629" s="213"/>
      <c r="L1629" s="194"/>
      <c r="M1629" s="188"/>
      <c r="N1629" s="220"/>
    </row>
    <row r="1630" spans="11:14" x14ac:dyDescent="0.2">
      <c r="K1630" s="213"/>
      <c r="L1630" s="194"/>
      <c r="M1630" s="188"/>
      <c r="N1630" s="220"/>
    </row>
    <row r="1631" spans="11:14" x14ac:dyDescent="0.2">
      <c r="K1631" s="213"/>
      <c r="L1631" s="194"/>
      <c r="M1631" s="188"/>
      <c r="N1631" s="220"/>
    </row>
    <row r="1632" spans="11:14" x14ac:dyDescent="0.2">
      <c r="K1632" s="213"/>
      <c r="L1632" s="194"/>
      <c r="M1632" s="188"/>
      <c r="N1632" s="220"/>
    </row>
    <row r="1633" spans="11:14" x14ac:dyDescent="0.2">
      <c r="K1633" s="213"/>
      <c r="L1633" s="194"/>
      <c r="M1633" s="188"/>
      <c r="N1633" s="220"/>
    </row>
    <row r="1634" spans="11:14" x14ac:dyDescent="0.2">
      <c r="K1634" s="213"/>
      <c r="L1634" s="194"/>
      <c r="M1634" s="188"/>
      <c r="N1634" s="220"/>
    </row>
    <row r="1635" spans="11:14" x14ac:dyDescent="0.2">
      <c r="K1635" s="213"/>
      <c r="L1635" s="194"/>
      <c r="M1635" s="188"/>
      <c r="N1635" s="220"/>
    </row>
    <row r="1636" spans="11:14" x14ac:dyDescent="0.2">
      <c r="K1636" s="213"/>
      <c r="L1636" s="194"/>
      <c r="M1636" s="188"/>
      <c r="N1636" s="220"/>
    </row>
    <row r="1637" spans="11:14" x14ac:dyDescent="0.2">
      <c r="K1637" s="213"/>
      <c r="L1637" s="194"/>
      <c r="M1637" s="188"/>
      <c r="N1637" s="220"/>
    </row>
    <row r="1638" spans="11:14" x14ac:dyDescent="0.2">
      <c r="K1638" s="213"/>
      <c r="L1638" s="194"/>
      <c r="M1638" s="188"/>
      <c r="N1638" s="220"/>
    </row>
    <row r="1639" spans="11:14" x14ac:dyDescent="0.2">
      <c r="K1639" s="213"/>
      <c r="L1639" s="194"/>
      <c r="M1639" s="188"/>
      <c r="N1639" s="220"/>
    </row>
    <row r="1640" spans="11:14" x14ac:dyDescent="0.2">
      <c r="K1640" s="213"/>
      <c r="L1640" s="194"/>
      <c r="M1640" s="188"/>
      <c r="N1640" s="220"/>
    </row>
    <row r="1641" spans="11:14" x14ac:dyDescent="0.2">
      <c r="K1641" s="213"/>
      <c r="L1641" s="194"/>
      <c r="M1641" s="188"/>
      <c r="N1641" s="220"/>
    </row>
    <row r="1642" spans="11:14" x14ac:dyDescent="0.2">
      <c r="K1642" s="213"/>
      <c r="L1642" s="194"/>
      <c r="M1642" s="188"/>
      <c r="N1642" s="220"/>
    </row>
    <row r="1643" spans="11:14" x14ac:dyDescent="0.2">
      <c r="K1643" s="213"/>
      <c r="L1643" s="194"/>
      <c r="M1643" s="188"/>
      <c r="N1643" s="220"/>
    </row>
    <row r="1644" spans="11:14" x14ac:dyDescent="0.2">
      <c r="K1644" s="213"/>
      <c r="L1644" s="194"/>
      <c r="M1644" s="188"/>
      <c r="N1644" s="220"/>
    </row>
    <row r="1645" spans="11:14" x14ac:dyDescent="0.2">
      <c r="K1645" s="213"/>
      <c r="L1645" s="194"/>
      <c r="M1645" s="188"/>
      <c r="N1645" s="220"/>
    </row>
    <row r="1646" spans="11:14" x14ac:dyDescent="0.2">
      <c r="K1646" s="213"/>
      <c r="L1646" s="194"/>
      <c r="M1646" s="188"/>
      <c r="N1646" s="220"/>
    </row>
    <row r="1647" spans="11:14" x14ac:dyDescent="0.2">
      <c r="K1647" s="213"/>
      <c r="L1647" s="194"/>
      <c r="M1647" s="188"/>
      <c r="N1647" s="220"/>
    </row>
    <row r="1648" spans="11:14" x14ac:dyDescent="0.2">
      <c r="K1648" s="213"/>
      <c r="L1648" s="194"/>
      <c r="M1648" s="188"/>
      <c r="N1648" s="220"/>
    </row>
    <row r="1649" spans="11:14" x14ac:dyDescent="0.2">
      <c r="K1649" s="213"/>
      <c r="L1649" s="194"/>
      <c r="M1649" s="188"/>
      <c r="N1649" s="220"/>
    </row>
    <row r="1650" spans="11:14" x14ac:dyDescent="0.2">
      <c r="K1650" s="213"/>
      <c r="L1650" s="194"/>
      <c r="M1650" s="188"/>
      <c r="N1650" s="220"/>
    </row>
    <row r="1651" spans="11:14" x14ac:dyDescent="0.2">
      <c r="K1651" s="213"/>
      <c r="L1651" s="194"/>
      <c r="M1651" s="188"/>
      <c r="N1651" s="220"/>
    </row>
    <row r="1652" spans="11:14" x14ac:dyDescent="0.2">
      <c r="K1652" s="213"/>
      <c r="L1652" s="194"/>
      <c r="M1652" s="188"/>
      <c r="N1652" s="220"/>
    </row>
    <row r="1653" spans="11:14" x14ac:dyDescent="0.2">
      <c r="K1653" s="213"/>
      <c r="L1653" s="194"/>
      <c r="M1653" s="188"/>
      <c r="N1653" s="220"/>
    </row>
    <row r="1654" spans="11:14" x14ac:dyDescent="0.2">
      <c r="K1654" s="213"/>
      <c r="L1654" s="194"/>
      <c r="M1654" s="188"/>
      <c r="N1654" s="220"/>
    </row>
    <row r="1655" spans="11:14" x14ac:dyDescent="0.2">
      <c r="K1655" s="213"/>
      <c r="L1655" s="194"/>
      <c r="M1655" s="188"/>
      <c r="N1655" s="220"/>
    </row>
    <row r="1656" spans="11:14" x14ac:dyDescent="0.2">
      <c r="K1656" s="213"/>
      <c r="L1656" s="194"/>
      <c r="M1656" s="188"/>
      <c r="N1656" s="220"/>
    </row>
    <row r="1657" spans="11:14" x14ac:dyDescent="0.2">
      <c r="K1657" s="213"/>
      <c r="L1657" s="194"/>
      <c r="M1657" s="188"/>
      <c r="N1657" s="220"/>
    </row>
    <row r="1658" spans="11:14" x14ac:dyDescent="0.2">
      <c r="K1658" s="213"/>
      <c r="L1658" s="194"/>
      <c r="M1658" s="188"/>
      <c r="N1658" s="220"/>
    </row>
    <row r="1659" spans="11:14" x14ac:dyDescent="0.2">
      <c r="K1659" s="213"/>
      <c r="L1659" s="194"/>
      <c r="M1659" s="188"/>
      <c r="N1659" s="220"/>
    </row>
    <row r="1660" spans="11:14" x14ac:dyDescent="0.2">
      <c r="K1660" s="213"/>
      <c r="L1660" s="194"/>
      <c r="M1660" s="188"/>
      <c r="N1660" s="220"/>
    </row>
    <row r="1661" spans="11:14" x14ac:dyDescent="0.2">
      <c r="K1661" s="213"/>
      <c r="L1661" s="194"/>
      <c r="M1661" s="188"/>
      <c r="N1661" s="220"/>
    </row>
    <row r="1662" spans="11:14" x14ac:dyDescent="0.2">
      <c r="K1662" s="213"/>
      <c r="L1662" s="194"/>
      <c r="M1662" s="188"/>
      <c r="N1662" s="220"/>
    </row>
    <row r="1663" spans="11:14" x14ac:dyDescent="0.2">
      <c r="K1663" s="213"/>
      <c r="L1663" s="194"/>
      <c r="M1663" s="188"/>
      <c r="N1663" s="220"/>
    </row>
    <row r="1664" spans="11:14" x14ac:dyDescent="0.2">
      <c r="K1664" s="213"/>
      <c r="L1664" s="194"/>
      <c r="M1664" s="188"/>
      <c r="N1664" s="220"/>
    </row>
    <row r="1665" spans="11:14" x14ac:dyDescent="0.2">
      <c r="K1665" s="213"/>
      <c r="L1665" s="194"/>
      <c r="M1665" s="188"/>
      <c r="N1665" s="220"/>
    </row>
    <row r="1666" spans="11:14" x14ac:dyDescent="0.2">
      <c r="K1666" s="213"/>
      <c r="L1666" s="194"/>
      <c r="M1666" s="188"/>
      <c r="N1666" s="220"/>
    </row>
    <row r="1667" spans="11:14" x14ac:dyDescent="0.2">
      <c r="K1667" s="213"/>
      <c r="L1667" s="194"/>
      <c r="M1667" s="188"/>
      <c r="N1667" s="220"/>
    </row>
    <row r="1668" spans="11:14" x14ac:dyDescent="0.2">
      <c r="K1668" s="213"/>
      <c r="L1668" s="194"/>
      <c r="M1668" s="188"/>
      <c r="N1668" s="220"/>
    </row>
    <row r="1669" spans="11:14" x14ac:dyDescent="0.2">
      <c r="K1669" s="213"/>
      <c r="L1669" s="194"/>
      <c r="M1669" s="188"/>
      <c r="N1669" s="220"/>
    </row>
    <row r="1670" spans="11:14" x14ac:dyDescent="0.2">
      <c r="K1670" s="213"/>
      <c r="L1670" s="194"/>
      <c r="M1670" s="188"/>
      <c r="N1670" s="220"/>
    </row>
    <row r="1671" spans="11:14" x14ac:dyDescent="0.2">
      <c r="K1671" s="213"/>
      <c r="L1671" s="194"/>
      <c r="M1671" s="188"/>
      <c r="N1671" s="220"/>
    </row>
    <row r="1672" spans="11:14" x14ac:dyDescent="0.2">
      <c r="K1672" s="213"/>
      <c r="L1672" s="194"/>
      <c r="M1672" s="188"/>
      <c r="N1672" s="220"/>
    </row>
    <row r="1673" spans="11:14" x14ac:dyDescent="0.2">
      <c r="K1673" s="213"/>
      <c r="L1673" s="194"/>
      <c r="M1673" s="188"/>
      <c r="N1673" s="220"/>
    </row>
    <row r="1674" spans="11:14" x14ac:dyDescent="0.2">
      <c r="K1674" s="213"/>
      <c r="L1674" s="194"/>
      <c r="M1674" s="188"/>
      <c r="N1674" s="220"/>
    </row>
    <row r="1675" spans="11:14" x14ac:dyDescent="0.2">
      <c r="K1675" s="213"/>
      <c r="L1675" s="194"/>
      <c r="M1675" s="188"/>
      <c r="N1675" s="220"/>
    </row>
    <row r="1676" spans="11:14" x14ac:dyDescent="0.2">
      <c r="K1676" s="213"/>
      <c r="L1676" s="194"/>
      <c r="M1676" s="188"/>
      <c r="N1676" s="220"/>
    </row>
    <row r="1677" spans="11:14" x14ac:dyDescent="0.2">
      <c r="K1677" s="213"/>
      <c r="L1677" s="194"/>
      <c r="M1677" s="188"/>
      <c r="N1677" s="220"/>
    </row>
    <row r="1678" spans="11:14" x14ac:dyDescent="0.2">
      <c r="K1678" s="213"/>
      <c r="L1678" s="194"/>
      <c r="M1678" s="188"/>
      <c r="N1678" s="220"/>
    </row>
    <row r="1679" spans="11:14" x14ac:dyDescent="0.2">
      <c r="K1679" s="213"/>
      <c r="L1679" s="194"/>
      <c r="M1679" s="188"/>
      <c r="N1679" s="220"/>
    </row>
    <row r="1680" spans="11:14" x14ac:dyDescent="0.2">
      <c r="K1680" s="213"/>
      <c r="L1680" s="194"/>
      <c r="M1680" s="188"/>
      <c r="N1680" s="220"/>
    </row>
    <row r="1681" spans="11:14" x14ac:dyDescent="0.2">
      <c r="K1681" s="213"/>
      <c r="L1681" s="194"/>
      <c r="M1681" s="188"/>
      <c r="N1681" s="220"/>
    </row>
    <row r="1682" spans="11:14" x14ac:dyDescent="0.2">
      <c r="K1682" s="213"/>
      <c r="L1682" s="194"/>
      <c r="M1682" s="188"/>
      <c r="N1682" s="220"/>
    </row>
    <row r="1683" spans="11:14" x14ac:dyDescent="0.2">
      <c r="K1683" s="213"/>
      <c r="L1683" s="194"/>
      <c r="M1683" s="188"/>
      <c r="N1683" s="220"/>
    </row>
    <row r="1684" spans="11:14" x14ac:dyDescent="0.2">
      <c r="K1684" s="213"/>
      <c r="L1684" s="194"/>
      <c r="M1684" s="188"/>
      <c r="N1684" s="220"/>
    </row>
    <row r="1685" spans="11:14" x14ac:dyDescent="0.2">
      <c r="K1685" s="213"/>
      <c r="L1685" s="194"/>
      <c r="M1685" s="188"/>
      <c r="N1685" s="220"/>
    </row>
    <row r="1686" spans="11:14" x14ac:dyDescent="0.2">
      <c r="K1686" s="213"/>
      <c r="L1686" s="194"/>
      <c r="M1686" s="188"/>
      <c r="N1686" s="220"/>
    </row>
    <row r="1687" spans="11:14" x14ac:dyDescent="0.2">
      <c r="K1687" s="213"/>
      <c r="L1687" s="194"/>
      <c r="M1687" s="188"/>
      <c r="N1687" s="220"/>
    </row>
    <row r="1688" spans="11:14" x14ac:dyDescent="0.2">
      <c r="K1688" s="213"/>
      <c r="L1688" s="194"/>
      <c r="M1688" s="188"/>
      <c r="N1688" s="220"/>
    </row>
    <row r="1689" spans="11:14" x14ac:dyDescent="0.2">
      <c r="K1689" s="213"/>
      <c r="L1689" s="194"/>
      <c r="M1689" s="188"/>
      <c r="N1689" s="220"/>
    </row>
    <row r="1690" spans="11:14" x14ac:dyDescent="0.2">
      <c r="K1690" s="213"/>
      <c r="L1690" s="194"/>
      <c r="M1690" s="188"/>
      <c r="N1690" s="220"/>
    </row>
    <row r="1691" spans="11:14" x14ac:dyDescent="0.2">
      <c r="K1691" s="213"/>
      <c r="L1691" s="194"/>
      <c r="M1691" s="188"/>
      <c r="N1691" s="220"/>
    </row>
    <row r="1692" spans="11:14" x14ac:dyDescent="0.2">
      <c r="K1692" s="213"/>
      <c r="L1692" s="194"/>
      <c r="M1692" s="188"/>
      <c r="N1692" s="220"/>
    </row>
    <row r="1693" spans="11:14" x14ac:dyDescent="0.2">
      <c r="K1693" s="213"/>
      <c r="L1693" s="194"/>
      <c r="M1693" s="188"/>
      <c r="N1693" s="220"/>
    </row>
    <row r="1694" spans="11:14" x14ac:dyDescent="0.2">
      <c r="K1694" s="213"/>
      <c r="L1694" s="194"/>
      <c r="M1694" s="188"/>
      <c r="N1694" s="220"/>
    </row>
    <row r="1695" spans="11:14" x14ac:dyDescent="0.2">
      <c r="K1695" s="213"/>
      <c r="L1695" s="194"/>
      <c r="M1695" s="188"/>
      <c r="N1695" s="220"/>
    </row>
    <row r="1696" spans="11:14" x14ac:dyDescent="0.2">
      <c r="K1696" s="213"/>
      <c r="L1696" s="194"/>
      <c r="M1696" s="188"/>
      <c r="N1696" s="220"/>
    </row>
    <row r="1697" spans="11:14" x14ac:dyDescent="0.2">
      <c r="K1697" s="213"/>
      <c r="L1697" s="194"/>
      <c r="M1697" s="188"/>
      <c r="N1697" s="220"/>
    </row>
    <row r="1698" spans="11:14" x14ac:dyDescent="0.2">
      <c r="K1698" s="213"/>
      <c r="L1698" s="194"/>
      <c r="M1698" s="188"/>
      <c r="N1698" s="220"/>
    </row>
    <row r="1699" spans="11:14" x14ac:dyDescent="0.2">
      <c r="K1699" s="213"/>
      <c r="L1699" s="194"/>
      <c r="M1699" s="188"/>
      <c r="N1699" s="220"/>
    </row>
    <row r="1700" spans="11:14" x14ac:dyDescent="0.2">
      <c r="K1700" s="213"/>
      <c r="L1700" s="194"/>
      <c r="M1700" s="188"/>
      <c r="N1700" s="220"/>
    </row>
    <row r="1701" spans="11:14" x14ac:dyDescent="0.2">
      <c r="K1701" s="213"/>
      <c r="L1701" s="194"/>
      <c r="M1701" s="188"/>
      <c r="N1701" s="220"/>
    </row>
    <row r="1702" spans="11:14" x14ac:dyDescent="0.2">
      <c r="K1702" s="213"/>
      <c r="L1702" s="194"/>
      <c r="M1702" s="188"/>
      <c r="N1702" s="220"/>
    </row>
    <row r="1703" spans="11:14" x14ac:dyDescent="0.2">
      <c r="K1703" s="213"/>
      <c r="L1703" s="194"/>
      <c r="M1703" s="188"/>
      <c r="N1703" s="220"/>
    </row>
    <row r="1704" spans="11:14" x14ac:dyDescent="0.2">
      <c r="K1704" s="213"/>
      <c r="L1704" s="194"/>
      <c r="M1704" s="188"/>
      <c r="N1704" s="220"/>
    </row>
    <row r="1705" spans="11:14" x14ac:dyDescent="0.2">
      <c r="K1705" s="213"/>
      <c r="L1705" s="194"/>
      <c r="M1705" s="188"/>
      <c r="N1705" s="220"/>
    </row>
    <row r="1706" spans="11:14" x14ac:dyDescent="0.2">
      <c r="K1706" s="213"/>
      <c r="L1706" s="194"/>
      <c r="M1706" s="188"/>
      <c r="N1706" s="220"/>
    </row>
    <row r="1707" spans="11:14" x14ac:dyDescent="0.2">
      <c r="K1707" s="213"/>
      <c r="L1707" s="194"/>
      <c r="M1707" s="188"/>
      <c r="N1707" s="220"/>
    </row>
    <row r="1708" spans="11:14" x14ac:dyDescent="0.2">
      <c r="K1708" s="213"/>
      <c r="L1708" s="194"/>
      <c r="M1708" s="188"/>
      <c r="N1708" s="220"/>
    </row>
    <row r="1709" spans="11:14" x14ac:dyDescent="0.2">
      <c r="K1709" s="213"/>
      <c r="L1709" s="194"/>
      <c r="M1709" s="188"/>
      <c r="N1709" s="220"/>
    </row>
    <row r="1710" spans="11:14" x14ac:dyDescent="0.2">
      <c r="K1710" s="213"/>
      <c r="L1710" s="194"/>
      <c r="M1710" s="188"/>
      <c r="N1710" s="220"/>
    </row>
    <row r="1711" spans="11:14" x14ac:dyDescent="0.2">
      <c r="K1711" s="213"/>
      <c r="L1711" s="194"/>
      <c r="M1711" s="188"/>
      <c r="N1711" s="220"/>
    </row>
    <row r="1712" spans="11:14" x14ac:dyDescent="0.2">
      <c r="K1712" s="213"/>
      <c r="L1712" s="194"/>
      <c r="M1712" s="188"/>
      <c r="N1712" s="220"/>
    </row>
    <row r="1713" spans="11:14" x14ac:dyDescent="0.2">
      <c r="K1713" s="213"/>
      <c r="L1713" s="194"/>
      <c r="M1713" s="188"/>
      <c r="N1713" s="220"/>
    </row>
    <row r="1714" spans="11:14" x14ac:dyDescent="0.2">
      <c r="K1714" s="213"/>
      <c r="L1714" s="194"/>
      <c r="M1714" s="188"/>
      <c r="N1714" s="220"/>
    </row>
    <row r="1715" spans="11:14" x14ac:dyDescent="0.2">
      <c r="K1715" s="213"/>
      <c r="L1715" s="194"/>
      <c r="M1715" s="188"/>
      <c r="N1715" s="220"/>
    </row>
    <row r="1716" spans="11:14" x14ac:dyDescent="0.2">
      <c r="K1716" s="213"/>
      <c r="L1716" s="194"/>
      <c r="M1716" s="188"/>
      <c r="N1716" s="220"/>
    </row>
    <row r="1717" spans="11:14" x14ac:dyDescent="0.2">
      <c r="K1717" s="213"/>
      <c r="L1717" s="194"/>
      <c r="M1717" s="188"/>
      <c r="N1717" s="220"/>
    </row>
    <row r="1718" spans="11:14" x14ac:dyDescent="0.2">
      <c r="K1718" s="213"/>
      <c r="L1718" s="194"/>
      <c r="M1718" s="188"/>
      <c r="N1718" s="220"/>
    </row>
    <row r="1719" spans="11:14" x14ac:dyDescent="0.2">
      <c r="K1719" s="213"/>
      <c r="L1719" s="194"/>
      <c r="M1719" s="188"/>
      <c r="N1719" s="220"/>
    </row>
    <row r="1720" spans="11:14" x14ac:dyDescent="0.2">
      <c r="K1720" s="213"/>
      <c r="L1720" s="194"/>
      <c r="M1720" s="188"/>
      <c r="N1720" s="220"/>
    </row>
    <row r="1721" spans="11:14" x14ac:dyDescent="0.2">
      <c r="K1721" s="213"/>
      <c r="L1721" s="194"/>
      <c r="M1721" s="188"/>
      <c r="N1721" s="220"/>
    </row>
    <row r="1722" spans="11:14" x14ac:dyDescent="0.2">
      <c r="K1722" s="213"/>
      <c r="L1722" s="194"/>
      <c r="M1722" s="188"/>
      <c r="N1722" s="220"/>
    </row>
    <row r="1723" spans="11:14" x14ac:dyDescent="0.2">
      <c r="K1723" s="213"/>
      <c r="L1723" s="194"/>
      <c r="M1723" s="188"/>
      <c r="N1723" s="220"/>
    </row>
    <row r="1724" spans="11:14" x14ac:dyDescent="0.2">
      <c r="K1724" s="213"/>
      <c r="L1724" s="194"/>
      <c r="M1724" s="188"/>
      <c r="N1724" s="220"/>
    </row>
    <row r="1725" spans="11:14" x14ac:dyDescent="0.2">
      <c r="K1725" s="213"/>
      <c r="L1725" s="194"/>
      <c r="M1725" s="188"/>
      <c r="N1725" s="220"/>
    </row>
    <row r="1726" spans="11:14" x14ac:dyDescent="0.2">
      <c r="K1726" s="213"/>
      <c r="L1726" s="194"/>
      <c r="M1726" s="188"/>
      <c r="N1726" s="220"/>
    </row>
    <row r="1727" spans="11:14" x14ac:dyDescent="0.2">
      <c r="K1727" s="213"/>
      <c r="L1727" s="194"/>
      <c r="M1727" s="188"/>
      <c r="N1727" s="220"/>
    </row>
    <row r="1728" spans="11:14" x14ac:dyDescent="0.2">
      <c r="K1728" s="213"/>
      <c r="L1728" s="194"/>
      <c r="M1728" s="188"/>
      <c r="N1728" s="220"/>
    </row>
    <row r="1729" spans="11:14" x14ac:dyDescent="0.2">
      <c r="K1729" s="213"/>
      <c r="L1729" s="194"/>
      <c r="M1729" s="188"/>
      <c r="N1729" s="220"/>
    </row>
    <row r="1730" spans="11:14" x14ac:dyDescent="0.2">
      <c r="K1730" s="213"/>
      <c r="L1730" s="194"/>
      <c r="M1730" s="188"/>
      <c r="N1730" s="220"/>
    </row>
    <row r="1731" spans="11:14" x14ac:dyDescent="0.2">
      <c r="K1731" s="213"/>
      <c r="L1731" s="194"/>
      <c r="M1731" s="188"/>
      <c r="N1731" s="220"/>
    </row>
    <row r="1732" spans="11:14" x14ac:dyDescent="0.2">
      <c r="K1732" s="213"/>
      <c r="L1732" s="194"/>
      <c r="M1732" s="188"/>
      <c r="N1732" s="220"/>
    </row>
    <row r="1733" spans="11:14" x14ac:dyDescent="0.2">
      <c r="K1733" s="213"/>
      <c r="L1733" s="194"/>
      <c r="M1733" s="188"/>
      <c r="N1733" s="220"/>
    </row>
    <row r="1734" spans="11:14" x14ac:dyDescent="0.2">
      <c r="K1734" s="213"/>
      <c r="L1734" s="194"/>
      <c r="M1734" s="188"/>
      <c r="N1734" s="220"/>
    </row>
    <row r="1735" spans="11:14" x14ac:dyDescent="0.2">
      <c r="K1735" s="213"/>
      <c r="L1735" s="194"/>
      <c r="M1735" s="188"/>
      <c r="N1735" s="220"/>
    </row>
    <row r="1736" spans="11:14" x14ac:dyDescent="0.2">
      <c r="K1736" s="213"/>
      <c r="L1736" s="194"/>
      <c r="M1736" s="188"/>
      <c r="N1736" s="220"/>
    </row>
    <row r="1737" spans="11:14" x14ac:dyDescent="0.2">
      <c r="K1737" s="213"/>
      <c r="L1737" s="194"/>
      <c r="M1737" s="188"/>
      <c r="N1737" s="220"/>
    </row>
    <row r="1738" spans="11:14" x14ac:dyDescent="0.2">
      <c r="K1738" s="213"/>
      <c r="L1738" s="194"/>
      <c r="M1738" s="188"/>
      <c r="N1738" s="220"/>
    </row>
    <row r="1739" spans="11:14" x14ac:dyDescent="0.2">
      <c r="K1739" s="213"/>
      <c r="L1739" s="194"/>
      <c r="M1739" s="188"/>
      <c r="N1739" s="220"/>
    </row>
    <row r="1740" spans="11:14" x14ac:dyDescent="0.2">
      <c r="K1740" s="213"/>
      <c r="L1740" s="194"/>
      <c r="M1740" s="188"/>
      <c r="N1740" s="220"/>
    </row>
    <row r="1741" spans="11:14" x14ac:dyDescent="0.2">
      <c r="K1741" s="213"/>
      <c r="L1741" s="194"/>
      <c r="M1741" s="188"/>
      <c r="N1741" s="220"/>
    </row>
    <row r="1742" spans="11:14" x14ac:dyDescent="0.2">
      <c r="K1742" s="213"/>
      <c r="L1742" s="194"/>
      <c r="M1742" s="188"/>
      <c r="N1742" s="220"/>
    </row>
    <row r="1743" spans="11:14" x14ac:dyDescent="0.2">
      <c r="K1743" s="213"/>
      <c r="L1743" s="194"/>
      <c r="M1743" s="188"/>
      <c r="N1743" s="220"/>
    </row>
    <row r="1744" spans="11:14" x14ac:dyDescent="0.2">
      <c r="K1744" s="213"/>
      <c r="L1744" s="194"/>
      <c r="M1744" s="188"/>
      <c r="N1744" s="220"/>
    </row>
    <row r="1745" spans="11:14" x14ac:dyDescent="0.2">
      <c r="K1745" s="213"/>
      <c r="L1745" s="194"/>
      <c r="M1745" s="188"/>
      <c r="N1745" s="220"/>
    </row>
    <row r="1746" spans="11:14" x14ac:dyDescent="0.2">
      <c r="K1746" s="213"/>
      <c r="L1746" s="194"/>
      <c r="M1746" s="188"/>
      <c r="N1746" s="220"/>
    </row>
    <row r="1747" spans="11:14" x14ac:dyDescent="0.2">
      <c r="K1747" s="213"/>
      <c r="L1747" s="194"/>
      <c r="M1747" s="188"/>
      <c r="N1747" s="220"/>
    </row>
    <row r="1748" spans="11:14" x14ac:dyDescent="0.2">
      <c r="K1748" s="213"/>
      <c r="L1748" s="194"/>
      <c r="M1748" s="188"/>
      <c r="N1748" s="220"/>
    </row>
    <row r="1749" spans="11:14" x14ac:dyDescent="0.2">
      <c r="K1749" s="213"/>
      <c r="L1749" s="194"/>
      <c r="M1749" s="188"/>
      <c r="N1749" s="220"/>
    </row>
    <row r="1750" spans="11:14" x14ac:dyDescent="0.2">
      <c r="K1750" s="213"/>
      <c r="L1750" s="194"/>
      <c r="M1750" s="188"/>
      <c r="N1750" s="220"/>
    </row>
    <row r="1751" spans="11:14" x14ac:dyDescent="0.2">
      <c r="K1751" s="213"/>
      <c r="L1751" s="194"/>
      <c r="M1751" s="188"/>
      <c r="N1751" s="220"/>
    </row>
    <row r="1752" spans="11:14" x14ac:dyDescent="0.2">
      <c r="K1752" s="213"/>
      <c r="L1752" s="194"/>
      <c r="M1752" s="188"/>
      <c r="N1752" s="220"/>
    </row>
    <row r="1753" spans="11:14" x14ac:dyDescent="0.2">
      <c r="K1753" s="213"/>
      <c r="L1753" s="194"/>
      <c r="M1753" s="188"/>
      <c r="N1753" s="220"/>
    </row>
    <row r="1754" spans="11:14" x14ac:dyDescent="0.2">
      <c r="K1754" s="213"/>
      <c r="L1754" s="194"/>
      <c r="M1754" s="188"/>
      <c r="N1754" s="220"/>
    </row>
    <row r="1755" spans="11:14" x14ac:dyDescent="0.2">
      <c r="K1755" s="213"/>
      <c r="L1755" s="194"/>
      <c r="M1755" s="188"/>
      <c r="N1755" s="220"/>
    </row>
    <row r="1756" spans="11:14" x14ac:dyDescent="0.2">
      <c r="K1756" s="213"/>
      <c r="L1756" s="194"/>
      <c r="M1756" s="188"/>
      <c r="N1756" s="220"/>
    </row>
    <row r="1757" spans="11:14" x14ac:dyDescent="0.2">
      <c r="K1757" s="213"/>
      <c r="L1757" s="194"/>
      <c r="M1757" s="188"/>
      <c r="N1757" s="220"/>
    </row>
    <row r="1758" spans="11:14" x14ac:dyDescent="0.2">
      <c r="K1758" s="213"/>
      <c r="L1758" s="194"/>
      <c r="M1758" s="188"/>
      <c r="N1758" s="220"/>
    </row>
    <row r="1759" spans="11:14" x14ac:dyDescent="0.2">
      <c r="K1759" s="213"/>
      <c r="L1759" s="194"/>
      <c r="M1759" s="188"/>
      <c r="N1759" s="220"/>
    </row>
    <row r="1760" spans="11:14" x14ac:dyDescent="0.2">
      <c r="K1760" s="213"/>
      <c r="L1760" s="194"/>
      <c r="M1760" s="188"/>
      <c r="N1760" s="220"/>
    </row>
    <row r="1761" spans="11:14" x14ac:dyDescent="0.2">
      <c r="K1761" s="213"/>
      <c r="L1761" s="194"/>
      <c r="M1761" s="188"/>
      <c r="N1761" s="220"/>
    </row>
    <row r="1762" spans="11:14" x14ac:dyDescent="0.2">
      <c r="K1762" s="213"/>
      <c r="L1762" s="194"/>
      <c r="M1762" s="188"/>
      <c r="N1762" s="220"/>
    </row>
    <row r="1763" spans="11:14" x14ac:dyDescent="0.2">
      <c r="K1763" s="213"/>
      <c r="L1763" s="194"/>
      <c r="M1763" s="188"/>
      <c r="N1763" s="220"/>
    </row>
    <row r="1764" spans="11:14" x14ac:dyDescent="0.2">
      <c r="K1764" s="213"/>
      <c r="L1764" s="194"/>
      <c r="M1764" s="188"/>
      <c r="N1764" s="220"/>
    </row>
    <row r="1765" spans="11:14" x14ac:dyDescent="0.2">
      <c r="K1765" s="213"/>
      <c r="L1765" s="194"/>
      <c r="M1765" s="188"/>
      <c r="N1765" s="220"/>
    </row>
    <row r="1766" spans="11:14" x14ac:dyDescent="0.2">
      <c r="K1766" s="213"/>
      <c r="L1766" s="194"/>
      <c r="M1766" s="188"/>
      <c r="N1766" s="220"/>
    </row>
    <row r="1767" spans="11:14" x14ac:dyDescent="0.2">
      <c r="K1767" s="213"/>
      <c r="L1767" s="194"/>
      <c r="M1767" s="188"/>
      <c r="N1767" s="220"/>
    </row>
    <row r="1768" spans="11:14" x14ac:dyDescent="0.2">
      <c r="K1768" s="213"/>
      <c r="L1768" s="194"/>
      <c r="M1768" s="188"/>
      <c r="N1768" s="220"/>
    </row>
    <row r="1769" spans="11:14" x14ac:dyDescent="0.2">
      <c r="K1769" s="213"/>
      <c r="L1769" s="194"/>
      <c r="M1769" s="188"/>
      <c r="N1769" s="220"/>
    </row>
    <row r="1770" spans="11:14" x14ac:dyDescent="0.2">
      <c r="K1770" s="213"/>
      <c r="L1770" s="194"/>
      <c r="M1770" s="188"/>
      <c r="N1770" s="220"/>
    </row>
    <row r="1771" spans="11:14" x14ac:dyDescent="0.2">
      <c r="K1771" s="213"/>
      <c r="L1771" s="194"/>
      <c r="M1771" s="188"/>
      <c r="N1771" s="220"/>
    </row>
    <row r="1772" spans="11:14" x14ac:dyDescent="0.2">
      <c r="K1772" s="213"/>
      <c r="L1772" s="194"/>
      <c r="M1772" s="188"/>
      <c r="N1772" s="220"/>
    </row>
    <row r="1773" spans="11:14" x14ac:dyDescent="0.2">
      <c r="K1773" s="213"/>
      <c r="L1773" s="194"/>
      <c r="M1773" s="188"/>
      <c r="N1773" s="220"/>
    </row>
    <row r="1774" spans="11:14" x14ac:dyDescent="0.2">
      <c r="K1774" s="213"/>
      <c r="L1774" s="194"/>
      <c r="M1774" s="188"/>
      <c r="N1774" s="220"/>
    </row>
    <row r="1775" spans="11:14" x14ac:dyDescent="0.2">
      <c r="K1775" s="213"/>
      <c r="L1775" s="194"/>
      <c r="M1775" s="188"/>
      <c r="N1775" s="220"/>
    </row>
    <row r="1776" spans="11:14" x14ac:dyDescent="0.2">
      <c r="K1776" s="213"/>
      <c r="L1776" s="194"/>
      <c r="M1776" s="188"/>
      <c r="N1776" s="220"/>
    </row>
    <row r="1777" spans="11:14" x14ac:dyDescent="0.2">
      <c r="K1777" s="213"/>
      <c r="L1777" s="194"/>
      <c r="M1777" s="188"/>
      <c r="N1777" s="220"/>
    </row>
    <row r="1778" spans="11:14" x14ac:dyDescent="0.2">
      <c r="K1778" s="213"/>
      <c r="L1778" s="194"/>
      <c r="M1778" s="188"/>
      <c r="N1778" s="220"/>
    </row>
    <row r="1779" spans="11:14" x14ac:dyDescent="0.2">
      <c r="K1779" s="213"/>
      <c r="L1779" s="194"/>
      <c r="M1779" s="188"/>
      <c r="N1779" s="220"/>
    </row>
    <row r="1780" spans="11:14" x14ac:dyDescent="0.2">
      <c r="K1780" s="213"/>
      <c r="L1780" s="194"/>
      <c r="M1780" s="188"/>
      <c r="N1780" s="220"/>
    </row>
    <row r="1781" spans="11:14" x14ac:dyDescent="0.2">
      <c r="K1781" s="213"/>
      <c r="L1781" s="194"/>
      <c r="M1781" s="188"/>
      <c r="N1781" s="220"/>
    </row>
    <row r="1782" spans="11:14" x14ac:dyDescent="0.2">
      <c r="K1782" s="213"/>
      <c r="L1782" s="194"/>
      <c r="M1782" s="188"/>
      <c r="N1782" s="220"/>
    </row>
    <row r="1783" spans="11:14" x14ac:dyDescent="0.2">
      <c r="K1783" s="213"/>
      <c r="L1783" s="194"/>
      <c r="M1783" s="188"/>
      <c r="N1783" s="220"/>
    </row>
    <row r="1784" spans="11:14" x14ac:dyDescent="0.2">
      <c r="K1784" s="213"/>
      <c r="L1784" s="194"/>
      <c r="M1784" s="188"/>
      <c r="N1784" s="220"/>
    </row>
    <row r="1785" spans="11:14" x14ac:dyDescent="0.2">
      <c r="K1785" s="213"/>
      <c r="L1785" s="194"/>
      <c r="M1785" s="188"/>
      <c r="N1785" s="220"/>
    </row>
    <row r="1786" spans="11:14" x14ac:dyDescent="0.2">
      <c r="K1786" s="213"/>
      <c r="L1786" s="194"/>
      <c r="M1786" s="188"/>
      <c r="N1786" s="220"/>
    </row>
    <row r="1787" spans="11:14" x14ac:dyDescent="0.2">
      <c r="K1787" s="213"/>
      <c r="L1787" s="194"/>
      <c r="M1787" s="188"/>
      <c r="N1787" s="220"/>
    </row>
    <row r="1788" spans="11:14" x14ac:dyDescent="0.2">
      <c r="K1788" s="213"/>
      <c r="L1788" s="194"/>
      <c r="M1788" s="188"/>
      <c r="N1788" s="220"/>
    </row>
    <row r="1789" spans="11:14" x14ac:dyDescent="0.2">
      <c r="K1789" s="213"/>
      <c r="L1789" s="194"/>
      <c r="M1789" s="188"/>
      <c r="N1789" s="220"/>
    </row>
    <row r="1790" spans="11:14" x14ac:dyDescent="0.2">
      <c r="K1790" s="213"/>
      <c r="L1790" s="194"/>
      <c r="M1790" s="188"/>
      <c r="N1790" s="220"/>
    </row>
    <row r="1791" spans="11:14" x14ac:dyDescent="0.2">
      <c r="K1791" s="213"/>
      <c r="L1791" s="194"/>
      <c r="M1791" s="188"/>
      <c r="N1791" s="220"/>
    </row>
    <row r="1792" spans="11:14" x14ac:dyDescent="0.2">
      <c r="K1792" s="213"/>
      <c r="L1792" s="194"/>
      <c r="M1792" s="188"/>
      <c r="N1792" s="220"/>
    </row>
    <row r="1793" spans="11:14" x14ac:dyDescent="0.2">
      <c r="K1793" s="213"/>
      <c r="L1793" s="194"/>
      <c r="M1793" s="188"/>
      <c r="N1793" s="220"/>
    </row>
    <row r="1794" spans="11:14" x14ac:dyDescent="0.2">
      <c r="K1794" s="213"/>
      <c r="L1794" s="194"/>
      <c r="M1794" s="188"/>
      <c r="N1794" s="220"/>
    </row>
    <row r="1795" spans="11:14" x14ac:dyDescent="0.2">
      <c r="K1795" s="213"/>
      <c r="L1795" s="194"/>
      <c r="M1795" s="188"/>
      <c r="N1795" s="220"/>
    </row>
    <row r="1796" spans="11:14" x14ac:dyDescent="0.2">
      <c r="K1796" s="213"/>
      <c r="L1796" s="194"/>
      <c r="M1796" s="188"/>
      <c r="N1796" s="220"/>
    </row>
    <row r="1797" spans="11:14" x14ac:dyDescent="0.2">
      <c r="K1797" s="213"/>
      <c r="L1797" s="194"/>
      <c r="M1797" s="188"/>
      <c r="N1797" s="220"/>
    </row>
    <row r="1798" spans="11:14" x14ac:dyDescent="0.2">
      <c r="K1798" s="213"/>
      <c r="L1798" s="194"/>
      <c r="M1798" s="188"/>
      <c r="N1798" s="220"/>
    </row>
    <row r="1799" spans="11:14" x14ac:dyDescent="0.2">
      <c r="K1799" s="213"/>
      <c r="L1799" s="194"/>
      <c r="M1799" s="188"/>
      <c r="N1799" s="220"/>
    </row>
    <row r="1800" spans="11:14" x14ac:dyDescent="0.2">
      <c r="K1800" s="213"/>
      <c r="L1800" s="194"/>
      <c r="M1800" s="188"/>
      <c r="N1800" s="220"/>
    </row>
    <row r="1801" spans="11:14" x14ac:dyDescent="0.2">
      <c r="K1801" s="213"/>
      <c r="L1801" s="194"/>
      <c r="M1801" s="188"/>
      <c r="N1801" s="220"/>
    </row>
    <row r="1802" spans="11:14" x14ac:dyDescent="0.2">
      <c r="K1802" s="213"/>
      <c r="L1802" s="194"/>
      <c r="M1802" s="188"/>
      <c r="N1802" s="220"/>
    </row>
    <row r="1803" spans="11:14" x14ac:dyDescent="0.2">
      <c r="K1803" s="213"/>
      <c r="L1803" s="194"/>
      <c r="M1803" s="188"/>
      <c r="N1803" s="220"/>
    </row>
    <row r="1804" spans="11:14" x14ac:dyDescent="0.2">
      <c r="K1804" s="213"/>
      <c r="L1804" s="194"/>
      <c r="M1804" s="188"/>
      <c r="N1804" s="220"/>
    </row>
    <row r="1805" spans="11:14" x14ac:dyDescent="0.2">
      <c r="K1805" s="213"/>
      <c r="L1805" s="194"/>
      <c r="M1805" s="188"/>
      <c r="N1805" s="220"/>
    </row>
    <row r="1806" spans="11:14" x14ac:dyDescent="0.2">
      <c r="K1806" s="213"/>
      <c r="L1806" s="194"/>
      <c r="M1806" s="188"/>
      <c r="N1806" s="220"/>
    </row>
    <row r="1807" spans="11:14" x14ac:dyDescent="0.2">
      <c r="K1807" s="213"/>
      <c r="L1807" s="194"/>
      <c r="M1807" s="188"/>
      <c r="N1807" s="220"/>
    </row>
    <row r="1808" spans="11:14" x14ac:dyDescent="0.2">
      <c r="K1808" s="213"/>
      <c r="L1808" s="194"/>
      <c r="M1808" s="188"/>
      <c r="N1808" s="220"/>
    </row>
    <row r="1809" spans="11:14" x14ac:dyDescent="0.2">
      <c r="K1809" s="213"/>
      <c r="L1809" s="194"/>
      <c r="M1809" s="188"/>
      <c r="N1809" s="220"/>
    </row>
    <row r="1810" spans="11:14" x14ac:dyDescent="0.2">
      <c r="K1810" s="213"/>
      <c r="L1810" s="194"/>
      <c r="M1810" s="188"/>
      <c r="N1810" s="220"/>
    </row>
    <row r="1811" spans="11:14" x14ac:dyDescent="0.2">
      <c r="K1811" s="213"/>
      <c r="L1811" s="194"/>
      <c r="M1811" s="188"/>
      <c r="N1811" s="220"/>
    </row>
    <row r="1812" spans="11:14" x14ac:dyDescent="0.2">
      <c r="K1812" s="213"/>
      <c r="L1812" s="194"/>
      <c r="M1812" s="188"/>
      <c r="N1812" s="220"/>
    </row>
    <row r="1813" spans="11:14" x14ac:dyDescent="0.2">
      <c r="K1813" s="213"/>
      <c r="L1813" s="194"/>
      <c r="M1813" s="188"/>
      <c r="N1813" s="220"/>
    </row>
    <row r="1814" spans="11:14" x14ac:dyDescent="0.2">
      <c r="K1814" s="213"/>
      <c r="L1814" s="194"/>
      <c r="M1814" s="188"/>
      <c r="N1814" s="220"/>
    </row>
    <row r="1815" spans="11:14" x14ac:dyDescent="0.2">
      <c r="K1815" s="213"/>
      <c r="L1815" s="194"/>
      <c r="M1815" s="188"/>
      <c r="N1815" s="220"/>
    </row>
    <row r="1816" spans="11:14" x14ac:dyDescent="0.2">
      <c r="K1816" s="213"/>
      <c r="L1816" s="194"/>
      <c r="M1816" s="188"/>
      <c r="N1816" s="220"/>
    </row>
    <row r="1817" spans="11:14" x14ac:dyDescent="0.2">
      <c r="K1817" s="213"/>
      <c r="L1817" s="194"/>
      <c r="M1817" s="188"/>
      <c r="N1817" s="220"/>
    </row>
    <row r="1818" spans="11:14" x14ac:dyDescent="0.2">
      <c r="K1818" s="213"/>
      <c r="L1818" s="194"/>
      <c r="M1818" s="188"/>
      <c r="N1818" s="220"/>
    </row>
    <row r="1819" spans="11:14" x14ac:dyDescent="0.2">
      <c r="K1819" s="213"/>
      <c r="L1819" s="194"/>
      <c r="M1819" s="188"/>
      <c r="N1819" s="220"/>
    </row>
    <row r="1820" spans="11:14" x14ac:dyDescent="0.2">
      <c r="K1820" s="213"/>
      <c r="L1820" s="194"/>
      <c r="M1820" s="188"/>
      <c r="N1820" s="220"/>
    </row>
    <row r="1821" spans="11:14" x14ac:dyDescent="0.2">
      <c r="K1821" s="213"/>
      <c r="L1821" s="194"/>
      <c r="M1821" s="188"/>
      <c r="N1821" s="220"/>
    </row>
    <row r="1822" spans="11:14" x14ac:dyDescent="0.2">
      <c r="K1822" s="213"/>
      <c r="L1822" s="194"/>
      <c r="M1822" s="188"/>
      <c r="N1822" s="220"/>
    </row>
    <row r="1823" spans="11:14" x14ac:dyDescent="0.2">
      <c r="K1823" s="213"/>
      <c r="L1823" s="194"/>
      <c r="M1823" s="188"/>
      <c r="N1823" s="220"/>
    </row>
    <row r="1824" spans="11:14" x14ac:dyDescent="0.2">
      <c r="K1824" s="213"/>
      <c r="L1824" s="194"/>
      <c r="M1824" s="188"/>
      <c r="N1824" s="220"/>
    </row>
    <row r="1825" spans="11:14" x14ac:dyDescent="0.2">
      <c r="K1825" s="213"/>
      <c r="L1825" s="194"/>
      <c r="M1825" s="188"/>
      <c r="N1825" s="220"/>
    </row>
    <row r="1826" spans="11:14" x14ac:dyDescent="0.2">
      <c r="K1826" s="213"/>
      <c r="L1826" s="194"/>
      <c r="M1826" s="188"/>
      <c r="N1826" s="220"/>
    </row>
    <row r="1827" spans="11:14" x14ac:dyDescent="0.2">
      <c r="K1827" s="213"/>
      <c r="L1827" s="194"/>
      <c r="M1827" s="188"/>
      <c r="N1827" s="220"/>
    </row>
    <row r="1828" spans="11:14" x14ac:dyDescent="0.2">
      <c r="K1828" s="213"/>
      <c r="L1828" s="194"/>
      <c r="M1828" s="188"/>
      <c r="N1828" s="220"/>
    </row>
    <row r="1829" spans="11:14" x14ac:dyDescent="0.2">
      <c r="K1829" s="213"/>
      <c r="L1829" s="194"/>
      <c r="M1829" s="188"/>
      <c r="N1829" s="220"/>
    </row>
    <row r="1830" spans="11:14" x14ac:dyDescent="0.2">
      <c r="K1830" s="213"/>
      <c r="L1830" s="194"/>
      <c r="M1830" s="188"/>
      <c r="N1830" s="220"/>
    </row>
    <row r="1831" spans="11:14" x14ac:dyDescent="0.2">
      <c r="K1831" s="213"/>
      <c r="L1831" s="194"/>
      <c r="M1831" s="188"/>
      <c r="N1831" s="220"/>
    </row>
    <row r="1832" spans="11:14" x14ac:dyDescent="0.2">
      <c r="K1832" s="213"/>
      <c r="L1832" s="194"/>
      <c r="M1832" s="188"/>
      <c r="N1832" s="220"/>
    </row>
    <row r="1833" spans="11:14" x14ac:dyDescent="0.2">
      <c r="K1833" s="213"/>
      <c r="L1833" s="194"/>
      <c r="M1833" s="188"/>
      <c r="N1833" s="220"/>
    </row>
    <row r="1834" spans="11:14" x14ac:dyDescent="0.2">
      <c r="K1834" s="213"/>
      <c r="L1834" s="194"/>
      <c r="M1834" s="188"/>
      <c r="N1834" s="220"/>
    </row>
    <row r="1835" spans="11:14" x14ac:dyDescent="0.2">
      <c r="K1835" s="213"/>
      <c r="L1835" s="194"/>
      <c r="M1835" s="188"/>
      <c r="N1835" s="220"/>
    </row>
    <row r="1836" spans="11:14" x14ac:dyDescent="0.2">
      <c r="K1836" s="213"/>
      <c r="L1836" s="194"/>
      <c r="M1836" s="188"/>
      <c r="N1836" s="220"/>
    </row>
    <row r="1837" spans="11:14" x14ac:dyDescent="0.2">
      <c r="K1837" s="213"/>
      <c r="L1837" s="194"/>
      <c r="M1837" s="188"/>
      <c r="N1837" s="220"/>
    </row>
    <row r="1838" spans="11:14" x14ac:dyDescent="0.2">
      <c r="K1838" s="213"/>
      <c r="L1838" s="194"/>
      <c r="M1838" s="188"/>
      <c r="N1838" s="220"/>
    </row>
    <row r="1839" spans="11:14" x14ac:dyDescent="0.2">
      <c r="K1839" s="213"/>
      <c r="L1839" s="194"/>
      <c r="M1839" s="188"/>
      <c r="N1839" s="220"/>
    </row>
    <row r="1840" spans="11:14" x14ac:dyDescent="0.2">
      <c r="K1840" s="213"/>
      <c r="L1840" s="194"/>
      <c r="M1840" s="188"/>
      <c r="N1840" s="220"/>
    </row>
    <row r="1841" spans="11:14" x14ac:dyDescent="0.2">
      <c r="K1841" s="213"/>
      <c r="L1841" s="194"/>
      <c r="M1841" s="188"/>
      <c r="N1841" s="220"/>
    </row>
    <row r="1842" spans="11:14" x14ac:dyDescent="0.2">
      <c r="K1842" s="213"/>
      <c r="L1842" s="194"/>
      <c r="M1842" s="188"/>
      <c r="N1842" s="220"/>
    </row>
    <row r="1843" spans="11:14" x14ac:dyDescent="0.2">
      <c r="K1843" s="213"/>
      <c r="L1843" s="194"/>
      <c r="M1843" s="188"/>
      <c r="N1843" s="220"/>
    </row>
    <row r="1844" spans="11:14" x14ac:dyDescent="0.2">
      <c r="K1844" s="213"/>
      <c r="L1844" s="194"/>
      <c r="M1844" s="188"/>
      <c r="N1844" s="220"/>
    </row>
    <row r="1845" spans="11:14" x14ac:dyDescent="0.2">
      <c r="K1845" s="213"/>
      <c r="L1845" s="194"/>
      <c r="M1845" s="188"/>
      <c r="N1845" s="220"/>
    </row>
    <row r="1846" spans="11:14" x14ac:dyDescent="0.2">
      <c r="K1846" s="213"/>
      <c r="L1846" s="194"/>
      <c r="M1846" s="188"/>
      <c r="N1846" s="220"/>
    </row>
    <row r="1847" spans="11:14" x14ac:dyDescent="0.2">
      <c r="K1847" s="213"/>
      <c r="L1847" s="194"/>
      <c r="M1847" s="188"/>
      <c r="N1847" s="220"/>
    </row>
    <row r="1848" spans="11:14" x14ac:dyDescent="0.2">
      <c r="K1848" s="213"/>
      <c r="L1848" s="194"/>
      <c r="M1848" s="188"/>
      <c r="N1848" s="220"/>
    </row>
    <row r="1849" spans="11:14" x14ac:dyDescent="0.2">
      <c r="K1849" s="213"/>
      <c r="L1849" s="194"/>
      <c r="M1849" s="188"/>
      <c r="N1849" s="220"/>
    </row>
    <row r="1850" spans="11:14" x14ac:dyDescent="0.2">
      <c r="K1850" s="213"/>
      <c r="L1850" s="194"/>
      <c r="M1850" s="188"/>
      <c r="N1850" s="220"/>
    </row>
    <row r="1851" spans="11:14" x14ac:dyDescent="0.2">
      <c r="K1851" s="213"/>
      <c r="L1851" s="194"/>
      <c r="M1851" s="188"/>
      <c r="N1851" s="220"/>
    </row>
    <row r="1852" spans="11:14" x14ac:dyDescent="0.2">
      <c r="K1852" s="213"/>
      <c r="L1852" s="194"/>
      <c r="M1852" s="188"/>
      <c r="N1852" s="220"/>
    </row>
    <row r="1853" spans="11:14" x14ac:dyDescent="0.2">
      <c r="K1853" s="213"/>
      <c r="L1853" s="194"/>
      <c r="M1853" s="188"/>
      <c r="N1853" s="220"/>
    </row>
    <row r="1854" spans="11:14" x14ac:dyDescent="0.2">
      <c r="K1854" s="213"/>
      <c r="L1854" s="194"/>
      <c r="M1854" s="188"/>
      <c r="N1854" s="220"/>
    </row>
    <row r="1855" spans="11:14" x14ac:dyDescent="0.2">
      <c r="K1855" s="213"/>
      <c r="L1855" s="194"/>
      <c r="M1855" s="188"/>
      <c r="N1855" s="220"/>
    </row>
    <row r="1856" spans="11:14" x14ac:dyDescent="0.2">
      <c r="K1856" s="213"/>
      <c r="L1856" s="194"/>
      <c r="M1856" s="188"/>
      <c r="N1856" s="220"/>
    </row>
    <row r="1857" spans="11:14" x14ac:dyDescent="0.2">
      <c r="K1857" s="213"/>
      <c r="L1857" s="194"/>
      <c r="M1857" s="188"/>
      <c r="N1857" s="220"/>
    </row>
    <row r="1858" spans="11:14" x14ac:dyDescent="0.2">
      <c r="K1858" s="213"/>
      <c r="L1858" s="194"/>
      <c r="M1858" s="188"/>
      <c r="N1858" s="220"/>
    </row>
    <row r="1859" spans="11:14" x14ac:dyDescent="0.2">
      <c r="K1859" s="213"/>
      <c r="L1859" s="194"/>
      <c r="M1859" s="188"/>
      <c r="N1859" s="220"/>
    </row>
    <row r="1860" spans="11:14" x14ac:dyDescent="0.2">
      <c r="K1860" s="213"/>
      <c r="L1860" s="194"/>
      <c r="M1860" s="188"/>
      <c r="N1860" s="220"/>
    </row>
    <row r="1861" spans="11:14" x14ac:dyDescent="0.2">
      <c r="K1861" s="213"/>
      <c r="L1861" s="194"/>
      <c r="M1861" s="188"/>
      <c r="N1861" s="220"/>
    </row>
    <row r="1862" spans="11:14" x14ac:dyDescent="0.2">
      <c r="K1862" s="213"/>
      <c r="L1862" s="194"/>
      <c r="M1862" s="188"/>
      <c r="N1862" s="220"/>
    </row>
    <row r="1863" spans="11:14" x14ac:dyDescent="0.2">
      <c r="K1863" s="213"/>
      <c r="L1863" s="194"/>
      <c r="M1863" s="188"/>
      <c r="N1863" s="220"/>
    </row>
    <row r="1864" spans="11:14" x14ac:dyDescent="0.2">
      <c r="K1864" s="213"/>
      <c r="L1864" s="194"/>
      <c r="M1864" s="188"/>
      <c r="N1864" s="220"/>
    </row>
    <row r="1865" spans="11:14" x14ac:dyDescent="0.2">
      <c r="K1865" s="213"/>
      <c r="L1865" s="194"/>
      <c r="M1865" s="188"/>
      <c r="N1865" s="220"/>
    </row>
    <row r="1866" spans="11:14" x14ac:dyDescent="0.2">
      <c r="K1866" s="213"/>
      <c r="L1866" s="194"/>
      <c r="M1866" s="188"/>
      <c r="N1866" s="220"/>
    </row>
    <row r="1867" spans="11:14" x14ac:dyDescent="0.2">
      <c r="K1867" s="213"/>
      <c r="L1867" s="194"/>
      <c r="M1867" s="188"/>
      <c r="N1867" s="220"/>
    </row>
    <row r="1868" spans="11:14" x14ac:dyDescent="0.2">
      <c r="K1868" s="213"/>
      <c r="L1868" s="194"/>
      <c r="M1868" s="188"/>
      <c r="N1868" s="220"/>
    </row>
    <row r="1869" spans="11:14" x14ac:dyDescent="0.2">
      <c r="K1869" s="213"/>
      <c r="L1869" s="194"/>
      <c r="M1869" s="188"/>
      <c r="N1869" s="220"/>
    </row>
    <row r="1870" spans="11:14" x14ac:dyDescent="0.2">
      <c r="K1870" s="213"/>
      <c r="L1870" s="194"/>
      <c r="M1870" s="188"/>
      <c r="N1870" s="220"/>
    </row>
    <row r="1871" spans="11:14" x14ac:dyDescent="0.2">
      <c r="K1871" s="213"/>
      <c r="L1871" s="194"/>
      <c r="M1871" s="188"/>
      <c r="N1871" s="220"/>
    </row>
    <row r="1872" spans="11:14" x14ac:dyDescent="0.2">
      <c r="K1872" s="213"/>
      <c r="L1872" s="194"/>
      <c r="M1872" s="188"/>
      <c r="N1872" s="220"/>
    </row>
    <row r="1873" spans="11:14" x14ac:dyDescent="0.2">
      <c r="K1873" s="213"/>
      <c r="L1873" s="194"/>
      <c r="M1873" s="188"/>
      <c r="N1873" s="220"/>
    </row>
    <row r="1874" spans="11:14" x14ac:dyDescent="0.2">
      <c r="K1874" s="213"/>
      <c r="L1874" s="194"/>
      <c r="M1874" s="188"/>
      <c r="N1874" s="220"/>
    </row>
    <row r="1875" spans="11:14" x14ac:dyDescent="0.2">
      <c r="K1875" s="213"/>
      <c r="L1875" s="194"/>
      <c r="M1875" s="188"/>
      <c r="N1875" s="220"/>
    </row>
    <row r="1876" spans="11:14" x14ac:dyDescent="0.2">
      <c r="K1876" s="213"/>
      <c r="L1876" s="194"/>
      <c r="M1876" s="188"/>
      <c r="N1876" s="220"/>
    </row>
    <row r="1877" spans="11:14" x14ac:dyDescent="0.2">
      <c r="K1877" s="213"/>
      <c r="L1877" s="194"/>
      <c r="M1877" s="188"/>
      <c r="N1877" s="220"/>
    </row>
    <row r="1878" spans="11:14" x14ac:dyDescent="0.2">
      <c r="K1878" s="213"/>
      <c r="L1878" s="194"/>
      <c r="M1878" s="188"/>
      <c r="N1878" s="220"/>
    </row>
    <row r="1879" spans="11:14" x14ac:dyDescent="0.2">
      <c r="K1879" s="213"/>
      <c r="L1879" s="194"/>
      <c r="M1879" s="188"/>
      <c r="N1879" s="220"/>
    </row>
    <row r="1880" spans="11:14" x14ac:dyDescent="0.2">
      <c r="K1880" s="213"/>
      <c r="L1880" s="194"/>
      <c r="M1880" s="188"/>
      <c r="N1880" s="220"/>
    </row>
    <row r="1881" spans="11:14" x14ac:dyDescent="0.2">
      <c r="K1881" s="213"/>
      <c r="L1881" s="194"/>
      <c r="M1881" s="188"/>
      <c r="N1881" s="220"/>
    </row>
    <row r="1882" spans="11:14" x14ac:dyDescent="0.2">
      <c r="K1882" s="213"/>
      <c r="L1882" s="194"/>
      <c r="M1882" s="188"/>
      <c r="N1882" s="220"/>
    </row>
    <row r="1883" spans="11:14" x14ac:dyDescent="0.2">
      <c r="K1883" s="213"/>
      <c r="L1883" s="194"/>
      <c r="M1883" s="188"/>
      <c r="N1883" s="220"/>
    </row>
    <row r="1884" spans="11:14" x14ac:dyDescent="0.2">
      <c r="K1884" s="213"/>
      <c r="L1884" s="194"/>
      <c r="M1884" s="188"/>
      <c r="N1884" s="220"/>
    </row>
    <row r="1885" spans="11:14" x14ac:dyDescent="0.2">
      <c r="K1885" s="213"/>
      <c r="L1885" s="194"/>
      <c r="M1885" s="188"/>
      <c r="N1885" s="220"/>
    </row>
    <row r="1886" spans="11:14" x14ac:dyDescent="0.2">
      <c r="K1886" s="213"/>
      <c r="L1886" s="194"/>
      <c r="M1886" s="188"/>
      <c r="N1886" s="220"/>
    </row>
    <row r="1887" spans="11:14" x14ac:dyDescent="0.2">
      <c r="K1887" s="213"/>
      <c r="L1887" s="194"/>
      <c r="M1887" s="188"/>
      <c r="N1887" s="220"/>
    </row>
    <row r="1888" spans="11:14" x14ac:dyDescent="0.2">
      <c r="K1888" s="213"/>
      <c r="L1888" s="194"/>
      <c r="M1888" s="188"/>
      <c r="N1888" s="220"/>
    </row>
    <row r="1889" spans="11:14" x14ac:dyDescent="0.2">
      <c r="K1889" s="213"/>
      <c r="L1889" s="194"/>
      <c r="M1889" s="188"/>
      <c r="N1889" s="220"/>
    </row>
    <row r="1890" spans="11:14" x14ac:dyDescent="0.2">
      <c r="K1890" s="213"/>
      <c r="L1890" s="194"/>
      <c r="M1890" s="188"/>
      <c r="N1890" s="220"/>
    </row>
    <row r="1891" spans="11:14" x14ac:dyDescent="0.2">
      <c r="K1891" s="213"/>
      <c r="L1891" s="194"/>
      <c r="M1891" s="188"/>
      <c r="N1891" s="220"/>
    </row>
    <row r="1892" spans="11:14" x14ac:dyDescent="0.2">
      <c r="K1892" s="213"/>
      <c r="L1892" s="194"/>
      <c r="M1892" s="188"/>
      <c r="N1892" s="220"/>
    </row>
    <row r="1893" spans="11:14" x14ac:dyDescent="0.2">
      <c r="K1893" s="213"/>
      <c r="L1893" s="194"/>
      <c r="M1893" s="188"/>
      <c r="N1893" s="220"/>
    </row>
    <row r="1894" spans="11:14" x14ac:dyDescent="0.2">
      <c r="K1894" s="213"/>
      <c r="L1894" s="194"/>
      <c r="M1894" s="188"/>
      <c r="N1894" s="220"/>
    </row>
    <row r="1895" spans="11:14" x14ac:dyDescent="0.2">
      <c r="K1895" s="213"/>
      <c r="L1895" s="194"/>
      <c r="M1895" s="188"/>
      <c r="N1895" s="220"/>
    </row>
    <row r="1896" spans="11:14" x14ac:dyDescent="0.2">
      <c r="K1896" s="213"/>
      <c r="L1896" s="194"/>
      <c r="M1896" s="188"/>
      <c r="N1896" s="220"/>
    </row>
    <row r="1897" spans="11:14" x14ac:dyDescent="0.2">
      <c r="K1897" s="213"/>
      <c r="L1897" s="194"/>
      <c r="M1897" s="188"/>
      <c r="N1897" s="220"/>
    </row>
    <row r="1898" spans="11:14" x14ac:dyDescent="0.2">
      <c r="K1898" s="213"/>
      <c r="L1898" s="194"/>
      <c r="M1898" s="188"/>
      <c r="N1898" s="220"/>
    </row>
    <row r="1899" spans="11:14" x14ac:dyDescent="0.2">
      <c r="K1899" s="213"/>
      <c r="L1899" s="194"/>
      <c r="M1899" s="188"/>
      <c r="N1899" s="220"/>
    </row>
    <row r="1900" spans="11:14" x14ac:dyDescent="0.2">
      <c r="K1900" s="213"/>
      <c r="L1900" s="194"/>
      <c r="M1900" s="188"/>
      <c r="N1900" s="220"/>
    </row>
    <row r="1901" spans="11:14" x14ac:dyDescent="0.2">
      <c r="K1901" s="213"/>
      <c r="L1901" s="194"/>
      <c r="M1901" s="188"/>
      <c r="N1901" s="220"/>
    </row>
    <row r="1902" spans="11:14" x14ac:dyDescent="0.2">
      <c r="K1902" s="213"/>
      <c r="L1902" s="194"/>
      <c r="M1902" s="188"/>
      <c r="N1902" s="220"/>
    </row>
    <row r="1903" spans="11:14" x14ac:dyDescent="0.2">
      <c r="K1903" s="213"/>
      <c r="L1903" s="194"/>
      <c r="M1903" s="188"/>
      <c r="N1903" s="220"/>
    </row>
    <row r="1904" spans="11:14" x14ac:dyDescent="0.2">
      <c r="K1904" s="213"/>
      <c r="L1904" s="194"/>
      <c r="M1904" s="188"/>
      <c r="N1904" s="220"/>
    </row>
    <row r="1905" spans="11:14" x14ac:dyDescent="0.2">
      <c r="K1905" s="213"/>
      <c r="L1905" s="194"/>
      <c r="M1905" s="188"/>
      <c r="N1905" s="220"/>
    </row>
    <row r="1906" spans="11:14" x14ac:dyDescent="0.2">
      <c r="K1906" s="213"/>
      <c r="L1906" s="194"/>
      <c r="M1906" s="188"/>
      <c r="N1906" s="220"/>
    </row>
    <row r="1907" spans="11:14" x14ac:dyDescent="0.2">
      <c r="K1907" s="213"/>
      <c r="L1907" s="194"/>
      <c r="M1907" s="188"/>
      <c r="N1907" s="220"/>
    </row>
    <row r="1908" spans="11:14" x14ac:dyDescent="0.2">
      <c r="K1908" s="213"/>
      <c r="L1908" s="194"/>
      <c r="M1908" s="188"/>
      <c r="N1908" s="220"/>
    </row>
    <row r="1909" spans="11:14" x14ac:dyDescent="0.2">
      <c r="K1909" s="213"/>
      <c r="L1909" s="194"/>
      <c r="M1909" s="188"/>
      <c r="N1909" s="220"/>
    </row>
    <row r="1910" spans="11:14" x14ac:dyDescent="0.2">
      <c r="K1910" s="213"/>
      <c r="L1910" s="194"/>
      <c r="M1910" s="188"/>
      <c r="N1910" s="220"/>
    </row>
    <row r="1911" spans="11:14" x14ac:dyDescent="0.2">
      <c r="K1911" s="213"/>
      <c r="L1911" s="194"/>
      <c r="M1911" s="188"/>
      <c r="N1911" s="220"/>
    </row>
    <row r="1912" spans="11:14" x14ac:dyDescent="0.2">
      <c r="K1912" s="213"/>
      <c r="L1912" s="194"/>
      <c r="M1912" s="188"/>
      <c r="N1912" s="220"/>
    </row>
    <row r="1913" spans="11:14" x14ac:dyDescent="0.2">
      <c r="K1913" s="213"/>
      <c r="L1913" s="194"/>
      <c r="M1913" s="188"/>
      <c r="N1913" s="220"/>
    </row>
    <row r="1914" spans="11:14" x14ac:dyDescent="0.2">
      <c r="K1914" s="213"/>
      <c r="L1914" s="194"/>
      <c r="M1914" s="188"/>
      <c r="N1914" s="220"/>
    </row>
    <row r="1915" spans="11:14" x14ac:dyDescent="0.2">
      <c r="K1915" s="213"/>
      <c r="L1915" s="194"/>
      <c r="M1915" s="188"/>
      <c r="N1915" s="220"/>
    </row>
    <row r="1916" spans="11:14" x14ac:dyDescent="0.2">
      <c r="K1916" s="213"/>
      <c r="L1916" s="194"/>
      <c r="M1916" s="188"/>
      <c r="N1916" s="220"/>
    </row>
    <row r="1917" spans="11:14" x14ac:dyDescent="0.2">
      <c r="K1917" s="213"/>
      <c r="L1917" s="194"/>
      <c r="M1917" s="188"/>
      <c r="N1917" s="220"/>
    </row>
    <row r="1918" spans="11:14" x14ac:dyDescent="0.2">
      <c r="K1918" s="213"/>
      <c r="L1918" s="194"/>
      <c r="M1918" s="188"/>
      <c r="N1918" s="220"/>
    </row>
    <row r="1919" spans="11:14" x14ac:dyDescent="0.2">
      <c r="K1919" s="213"/>
      <c r="L1919" s="194"/>
      <c r="M1919" s="188"/>
      <c r="N1919" s="220"/>
    </row>
    <row r="1920" spans="11:14" x14ac:dyDescent="0.2">
      <c r="K1920" s="213"/>
      <c r="L1920" s="194"/>
      <c r="M1920" s="188"/>
      <c r="N1920" s="220"/>
    </row>
    <row r="1921" spans="11:14" x14ac:dyDescent="0.2">
      <c r="K1921" s="213"/>
      <c r="L1921" s="194"/>
      <c r="M1921" s="188"/>
      <c r="N1921" s="220"/>
    </row>
    <row r="1922" spans="11:14" x14ac:dyDescent="0.2">
      <c r="K1922" s="213"/>
      <c r="L1922" s="194"/>
      <c r="M1922" s="188"/>
      <c r="N1922" s="220"/>
    </row>
    <row r="1923" spans="11:14" x14ac:dyDescent="0.2">
      <c r="K1923" s="213"/>
      <c r="L1923" s="194"/>
      <c r="M1923" s="188"/>
      <c r="N1923" s="220"/>
    </row>
    <row r="1924" spans="11:14" x14ac:dyDescent="0.2">
      <c r="K1924" s="213"/>
      <c r="L1924" s="194"/>
      <c r="M1924" s="188"/>
      <c r="N1924" s="220"/>
    </row>
    <row r="1925" spans="11:14" x14ac:dyDescent="0.2">
      <c r="K1925" s="213"/>
      <c r="L1925" s="194"/>
      <c r="M1925" s="188"/>
      <c r="N1925" s="220"/>
    </row>
    <row r="1926" spans="11:14" x14ac:dyDescent="0.2">
      <c r="K1926" s="213"/>
      <c r="L1926" s="194"/>
      <c r="M1926" s="188"/>
      <c r="N1926" s="220"/>
    </row>
    <row r="1927" spans="11:14" x14ac:dyDescent="0.2">
      <c r="K1927" s="213"/>
      <c r="L1927" s="194"/>
      <c r="M1927" s="188"/>
      <c r="N1927" s="220"/>
    </row>
    <row r="1928" spans="11:14" x14ac:dyDescent="0.2">
      <c r="K1928" s="213"/>
      <c r="L1928" s="194"/>
      <c r="M1928" s="188"/>
      <c r="N1928" s="220"/>
    </row>
    <row r="1929" spans="11:14" x14ac:dyDescent="0.2">
      <c r="K1929" s="213"/>
      <c r="L1929" s="194"/>
      <c r="M1929" s="188"/>
      <c r="N1929" s="220"/>
    </row>
    <row r="1930" spans="11:14" x14ac:dyDescent="0.2">
      <c r="K1930" s="213"/>
      <c r="L1930" s="194"/>
      <c r="M1930" s="188"/>
      <c r="N1930" s="220"/>
    </row>
    <row r="1931" spans="11:14" x14ac:dyDescent="0.2">
      <c r="K1931" s="213"/>
      <c r="L1931" s="194"/>
      <c r="M1931" s="188"/>
      <c r="N1931" s="220"/>
    </row>
    <row r="1932" spans="11:14" x14ac:dyDescent="0.2">
      <c r="K1932" s="213"/>
      <c r="L1932" s="194"/>
      <c r="M1932" s="188"/>
      <c r="N1932" s="220"/>
    </row>
    <row r="1933" spans="11:14" x14ac:dyDescent="0.2">
      <c r="K1933" s="213"/>
      <c r="L1933" s="194"/>
      <c r="M1933" s="188"/>
      <c r="N1933" s="220"/>
    </row>
    <row r="1934" spans="11:14" x14ac:dyDescent="0.2">
      <c r="K1934" s="213"/>
      <c r="L1934" s="194"/>
      <c r="M1934" s="188"/>
      <c r="N1934" s="220"/>
    </row>
    <row r="1935" spans="11:14" x14ac:dyDescent="0.2">
      <c r="K1935" s="213"/>
      <c r="L1935" s="194"/>
      <c r="M1935" s="188"/>
      <c r="N1935" s="220"/>
    </row>
    <row r="1936" spans="11:14" x14ac:dyDescent="0.2">
      <c r="K1936" s="213"/>
      <c r="L1936" s="194"/>
      <c r="M1936" s="188"/>
      <c r="N1936" s="220"/>
    </row>
    <row r="1937" spans="11:14" x14ac:dyDescent="0.2">
      <c r="K1937" s="213"/>
      <c r="L1937" s="194"/>
      <c r="M1937" s="188"/>
      <c r="N1937" s="220"/>
    </row>
    <row r="1938" spans="11:14" x14ac:dyDescent="0.2">
      <c r="K1938" s="213"/>
      <c r="L1938" s="194"/>
      <c r="M1938" s="188"/>
      <c r="N1938" s="220"/>
    </row>
    <row r="1939" spans="11:14" x14ac:dyDescent="0.2">
      <c r="K1939" s="213"/>
      <c r="L1939" s="194"/>
      <c r="M1939" s="188"/>
      <c r="N1939" s="220"/>
    </row>
    <row r="1940" spans="11:14" x14ac:dyDescent="0.2">
      <c r="K1940" s="213"/>
      <c r="L1940" s="194"/>
      <c r="M1940" s="188"/>
      <c r="N1940" s="220"/>
    </row>
    <row r="1941" spans="11:14" x14ac:dyDescent="0.2">
      <c r="K1941" s="213"/>
      <c r="L1941" s="194"/>
      <c r="M1941" s="188"/>
      <c r="N1941" s="220"/>
    </row>
    <row r="1942" spans="11:14" x14ac:dyDescent="0.2">
      <c r="K1942" s="213"/>
      <c r="L1942" s="194"/>
      <c r="M1942" s="188"/>
      <c r="N1942" s="220"/>
    </row>
    <row r="1943" spans="11:14" x14ac:dyDescent="0.2">
      <c r="K1943" s="213"/>
      <c r="L1943" s="194"/>
      <c r="M1943" s="188"/>
      <c r="N1943" s="220"/>
    </row>
    <row r="1944" spans="11:14" x14ac:dyDescent="0.2">
      <c r="K1944" s="213"/>
      <c r="L1944" s="194"/>
      <c r="M1944" s="188"/>
      <c r="N1944" s="220"/>
    </row>
    <row r="1945" spans="11:14" x14ac:dyDescent="0.2">
      <c r="K1945" s="213"/>
      <c r="L1945" s="194"/>
      <c r="M1945" s="188"/>
      <c r="N1945" s="220"/>
    </row>
    <row r="1946" spans="11:14" x14ac:dyDescent="0.2">
      <c r="K1946" s="213"/>
      <c r="L1946" s="194"/>
      <c r="M1946" s="188"/>
      <c r="N1946" s="220"/>
    </row>
    <row r="1947" spans="11:14" x14ac:dyDescent="0.2">
      <c r="K1947" s="213"/>
      <c r="L1947" s="194"/>
      <c r="M1947" s="188"/>
      <c r="N1947" s="220"/>
    </row>
    <row r="1948" spans="11:14" x14ac:dyDescent="0.2">
      <c r="K1948" s="213"/>
      <c r="L1948" s="194"/>
      <c r="M1948" s="188"/>
      <c r="N1948" s="220"/>
    </row>
    <row r="1949" spans="11:14" x14ac:dyDescent="0.2">
      <c r="K1949" s="213"/>
      <c r="L1949" s="194"/>
      <c r="M1949" s="188"/>
      <c r="N1949" s="220"/>
    </row>
    <row r="1950" spans="11:14" x14ac:dyDescent="0.2">
      <c r="K1950" s="213"/>
      <c r="L1950" s="194"/>
      <c r="M1950" s="188"/>
      <c r="N1950" s="220"/>
    </row>
    <row r="1951" spans="11:14" x14ac:dyDescent="0.2">
      <c r="K1951" s="213"/>
      <c r="L1951" s="194"/>
      <c r="M1951" s="188"/>
      <c r="N1951" s="220"/>
    </row>
    <row r="1952" spans="11:14" x14ac:dyDescent="0.2">
      <c r="K1952" s="213"/>
      <c r="L1952" s="194"/>
      <c r="M1952" s="188"/>
      <c r="N1952" s="220"/>
    </row>
    <row r="1953" spans="11:14" x14ac:dyDescent="0.2">
      <c r="K1953" s="213"/>
      <c r="L1953" s="194"/>
      <c r="M1953" s="188"/>
      <c r="N1953" s="220"/>
    </row>
    <row r="1954" spans="11:14" x14ac:dyDescent="0.2">
      <c r="K1954" s="213"/>
      <c r="L1954" s="194"/>
      <c r="M1954" s="188"/>
      <c r="N1954" s="220"/>
    </row>
    <row r="1955" spans="11:14" x14ac:dyDescent="0.2">
      <c r="K1955" s="213"/>
      <c r="L1955" s="194"/>
      <c r="M1955" s="188"/>
      <c r="N1955" s="220"/>
    </row>
    <row r="1956" spans="11:14" x14ac:dyDescent="0.2">
      <c r="K1956" s="213"/>
      <c r="L1956" s="194"/>
      <c r="M1956" s="188"/>
      <c r="N1956" s="220"/>
    </row>
    <row r="1957" spans="11:14" x14ac:dyDescent="0.2">
      <c r="K1957" s="213"/>
      <c r="L1957" s="194"/>
      <c r="M1957" s="188"/>
      <c r="N1957" s="220"/>
    </row>
    <row r="1958" spans="11:14" x14ac:dyDescent="0.2">
      <c r="K1958" s="213"/>
      <c r="L1958" s="194"/>
      <c r="M1958" s="188"/>
      <c r="N1958" s="220"/>
    </row>
    <row r="1959" spans="11:14" x14ac:dyDescent="0.2">
      <c r="K1959" s="213"/>
      <c r="L1959" s="194"/>
      <c r="M1959" s="188"/>
      <c r="N1959" s="220"/>
    </row>
    <row r="1960" spans="11:14" x14ac:dyDescent="0.2">
      <c r="K1960" s="213"/>
      <c r="L1960" s="194"/>
      <c r="M1960" s="188"/>
      <c r="N1960" s="220"/>
    </row>
    <row r="1961" spans="11:14" x14ac:dyDescent="0.2">
      <c r="K1961" s="213"/>
      <c r="L1961" s="194"/>
      <c r="M1961" s="188"/>
      <c r="N1961" s="220"/>
    </row>
    <row r="1962" spans="11:14" x14ac:dyDescent="0.2">
      <c r="K1962" s="213"/>
      <c r="L1962" s="194"/>
      <c r="M1962" s="188"/>
      <c r="N1962" s="220"/>
    </row>
    <row r="1963" spans="11:14" x14ac:dyDescent="0.2">
      <c r="K1963" s="213"/>
      <c r="L1963" s="194"/>
      <c r="M1963" s="188"/>
      <c r="N1963" s="220"/>
    </row>
    <row r="1964" spans="11:14" x14ac:dyDescent="0.2">
      <c r="K1964" s="213"/>
      <c r="L1964" s="194"/>
      <c r="M1964" s="188"/>
      <c r="N1964" s="220"/>
    </row>
    <row r="1965" spans="11:14" x14ac:dyDescent="0.2">
      <c r="K1965" s="213"/>
      <c r="L1965" s="194"/>
      <c r="M1965" s="188"/>
      <c r="N1965" s="220"/>
    </row>
    <row r="1966" spans="11:14" x14ac:dyDescent="0.2">
      <c r="K1966" s="213"/>
      <c r="L1966" s="194"/>
      <c r="M1966" s="188"/>
      <c r="N1966" s="220"/>
    </row>
    <row r="1967" spans="11:14" x14ac:dyDescent="0.2">
      <c r="K1967" s="213"/>
      <c r="L1967" s="194"/>
      <c r="M1967" s="188"/>
      <c r="N1967" s="220"/>
    </row>
    <row r="1968" spans="11:14" x14ac:dyDescent="0.2">
      <c r="K1968" s="213"/>
      <c r="L1968" s="194"/>
      <c r="M1968" s="188"/>
      <c r="N1968" s="220"/>
    </row>
    <row r="1969" spans="11:14" x14ac:dyDescent="0.2">
      <c r="K1969" s="213"/>
      <c r="L1969" s="194"/>
      <c r="M1969" s="188"/>
      <c r="N1969" s="220"/>
    </row>
    <row r="1970" spans="11:14" x14ac:dyDescent="0.2">
      <c r="K1970" s="213"/>
      <c r="L1970" s="194"/>
      <c r="M1970" s="188"/>
      <c r="N1970" s="220"/>
    </row>
    <row r="1971" spans="11:14" x14ac:dyDescent="0.2">
      <c r="K1971" s="213"/>
      <c r="L1971" s="194"/>
      <c r="M1971" s="188"/>
      <c r="N1971" s="220"/>
    </row>
    <row r="1972" spans="11:14" x14ac:dyDescent="0.2">
      <c r="K1972" s="213"/>
      <c r="L1972" s="194"/>
      <c r="M1972" s="188"/>
      <c r="N1972" s="220"/>
    </row>
    <row r="1973" spans="11:14" x14ac:dyDescent="0.2">
      <c r="K1973" s="213"/>
      <c r="L1973" s="194"/>
      <c r="M1973" s="188"/>
      <c r="N1973" s="220"/>
    </row>
    <row r="1974" spans="11:14" x14ac:dyDescent="0.2">
      <c r="K1974" s="213"/>
      <c r="L1974" s="194"/>
      <c r="M1974" s="188"/>
      <c r="N1974" s="220"/>
    </row>
    <row r="1975" spans="11:14" x14ac:dyDescent="0.2">
      <c r="K1975" s="213"/>
      <c r="L1975" s="194"/>
      <c r="M1975" s="188"/>
      <c r="N1975" s="220"/>
    </row>
    <row r="1976" spans="11:14" x14ac:dyDescent="0.2">
      <c r="K1976" s="213"/>
      <c r="L1976" s="194"/>
      <c r="M1976" s="188"/>
      <c r="N1976" s="220"/>
    </row>
    <row r="1977" spans="11:14" x14ac:dyDescent="0.2">
      <c r="K1977" s="213"/>
      <c r="L1977" s="194"/>
      <c r="M1977" s="188"/>
      <c r="N1977" s="220"/>
    </row>
    <row r="1978" spans="11:14" x14ac:dyDescent="0.2">
      <c r="K1978" s="213"/>
      <c r="L1978" s="194"/>
      <c r="M1978" s="188"/>
      <c r="N1978" s="220"/>
    </row>
    <row r="1979" spans="11:14" x14ac:dyDescent="0.2">
      <c r="K1979" s="213"/>
      <c r="L1979" s="194"/>
      <c r="M1979" s="188"/>
      <c r="N1979" s="220"/>
    </row>
    <row r="1980" spans="11:14" x14ac:dyDescent="0.2">
      <c r="K1980" s="213"/>
      <c r="L1980" s="194"/>
      <c r="M1980" s="188"/>
      <c r="N1980" s="220"/>
    </row>
    <row r="1981" spans="11:14" x14ac:dyDescent="0.2">
      <c r="K1981" s="213"/>
      <c r="L1981" s="194"/>
      <c r="M1981" s="188"/>
      <c r="N1981" s="220"/>
    </row>
    <row r="1982" spans="11:14" x14ac:dyDescent="0.2">
      <c r="K1982" s="213"/>
      <c r="L1982" s="194"/>
      <c r="M1982" s="188"/>
      <c r="N1982" s="220"/>
    </row>
    <row r="1983" spans="11:14" x14ac:dyDescent="0.2">
      <c r="K1983" s="213"/>
      <c r="L1983" s="194"/>
      <c r="M1983" s="188"/>
      <c r="N1983" s="220"/>
    </row>
    <row r="1984" spans="11:14" x14ac:dyDescent="0.2">
      <c r="K1984" s="213"/>
      <c r="L1984" s="194"/>
      <c r="M1984" s="188"/>
      <c r="N1984" s="220"/>
    </row>
    <row r="1985" spans="11:14" x14ac:dyDescent="0.2">
      <c r="K1985" s="213"/>
      <c r="L1985" s="194"/>
      <c r="M1985" s="188"/>
      <c r="N1985" s="220"/>
    </row>
    <row r="1986" spans="11:14" x14ac:dyDescent="0.2">
      <c r="K1986" s="213"/>
      <c r="L1986" s="194"/>
      <c r="M1986" s="188"/>
      <c r="N1986" s="220"/>
    </row>
    <row r="1987" spans="11:14" x14ac:dyDescent="0.2">
      <c r="K1987" s="213"/>
      <c r="L1987" s="194"/>
      <c r="M1987" s="188"/>
      <c r="N1987" s="220"/>
    </row>
    <row r="1988" spans="11:14" x14ac:dyDescent="0.2">
      <c r="K1988" s="213"/>
      <c r="L1988" s="194"/>
      <c r="M1988" s="188"/>
      <c r="N1988" s="220"/>
    </row>
    <row r="1989" spans="11:14" x14ac:dyDescent="0.2">
      <c r="K1989" s="213"/>
      <c r="L1989" s="194"/>
      <c r="M1989" s="188"/>
      <c r="N1989" s="220"/>
    </row>
    <row r="1990" spans="11:14" x14ac:dyDescent="0.2">
      <c r="K1990" s="213"/>
      <c r="L1990" s="194"/>
      <c r="M1990" s="188"/>
      <c r="N1990" s="220"/>
    </row>
    <row r="1991" spans="11:14" x14ac:dyDescent="0.2">
      <c r="K1991" s="213"/>
      <c r="L1991" s="194"/>
      <c r="M1991" s="188"/>
      <c r="N1991" s="220"/>
    </row>
    <row r="1992" spans="11:14" x14ac:dyDescent="0.2">
      <c r="K1992" s="213"/>
      <c r="L1992" s="194"/>
      <c r="M1992" s="188"/>
      <c r="N1992" s="220"/>
    </row>
    <row r="1993" spans="11:14" x14ac:dyDescent="0.2">
      <c r="K1993" s="213"/>
      <c r="L1993" s="194"/>
      <c r="M1993" s="188"/>
      <c r="N1993" s="220"/>
    </row>
    <row r="1994" spans="11:14" x14ac:dyDescent="0.2">
      <c r="K1994" s="213"/>
      <c r="L1994" s="194"/>
      <c r="M1994" s="188"/>
      <c r="N1994" s="220"/>
    </row>
    <row r="1995" spans="11:14" x14ac:dyDescent="0.2">
      <c r="K1995" s="213"/>
      <c r="L1995" s="194"/>
      <c r="M1995" s="188"/>
      <c r="N1995" s="220"/>
    </row>
    <row r="1996" spans="11:14" x14ac:dyDescent="0.2">
      <c r="K1996" s="213"/>
      <c r="L1996" s="194"/>
      <c r="M1996" s="188"/>
      <c r="N1996" s="220"/>
    </row>
    <row r="1997" spans="11:14" x14ac:dyDescent="0.2">
      <c r="K1997" s="213"/>
      <c r="L1997" s="194"/>
      <c r="M1997" s="188"/>
      <c r="N1997" s="220"/>
    </row>
    <row r="1998" spans="11:14" x14ac:dyDescent="0.2">
      <c r="K1998" s="213"/>
      <c r="L1998" s="194"/>
      <c r="M1998" s="188"/>
      <c r="N1998" s="220"/>
    </row>
    <row r="1999" spans="11:14" x14ac:dyDescent="0.2">
      <c r="K1999" s="213"/>
      <c r="L1999" s="194"/>
      <c r="M1999" s="188"/>
      <c r="N1999" s="220"/>
    </row>
    <row r="2000" spans="11:14" x14ac:dyDescent="0.2">
      <c r="K2000" s="213"/>
      <c r="L2000" s="194"/>
      <c r="M2000" s="188"/>
      <c r="N2000" s="220"/>
    </row>
    <row r="2001" spans="11:14" x14ac:dyDescent="0.2">
      <c r="K2001" s="213"/>
      <c r="L2001" s="194"/>
      <c r="M2001" s="188"/>
      <c r="N2001" s="220"/>
    </row>
    <row r="2002" spans="11:14" x14ac:dyDescent="0.2">
      <c r="K2002" s="213"/>
      <c r="L2002" s="194"/>
      <c r="M2002" s="188"/>
      <c r="N2002" s="220"/>
    </row>
    <row r="2003" spans="11:14" x14ac:dyDescent="0.2">
      <c r="K2003" s="213"/>
      <c r="L2003" s="194"/>
      <c r="M2003" s="188"/>
      <c r="N2003" s="220"/>
    </row>
    <row r="2004" spans="11:14" x14ac:dyDescent="0.2">
      <c r="K2004" s="213"/>
      <c r="L2004" s="194"/>
      <c r="M2004" s="188"/>
      <c r="N2004" s="220"/>
    </row>
    <row r="2005" spans="11:14" x14ac:dyDescent="0.2">
      <c r="K2005" s="213"/>
      <c r="L2005" s="194"/>
      <c r="M2005" s="188"/>
      <c r="N2005" s="220"/>
    </row>
    <row r="2006" spans="11:14" x14ac:dyDescent="0.2">
      <c r="K2006" s="213"/>
      <c r="L2006" s="194"/>
      <c r="M2006" s="188"/>
      <c r="N2006" s="220"/>
    </row>
    <row r="2007" spans="11:14" x14ac:dyDescent="0.2">
      <c r="K2007" s="213"/>
      <c r="L2007" s="194"/>
      <c r="M2007" s="188"/>
      <c r="N2007" s="220"/>
    </row>
    <row r="2008" spans="11:14" x14ac:dyDescent="0.2">
      <c r="K2008" s="213"/>
      <c r="L2008" s="194"/>
      <c r="M2008" s="188"/>
      <c r="N2008" s="220"/>
    </row>
    <row r="2009" spans="11:14" x14ac:dyDescent="0.2">
      <c r="K2009" s="213"/>
      <c r="L2009" s="194"/>
      <c r="M2009" s="188"/>
      <c r="N2009" s="220"/>
    </row>
    <row r="2010" spans="11:14" x14ac:dyDescent="0.2">
      <c r="K2010" s="213"/>
      <c r="L2010" s="194"/>
      <c r="M2010" s="188"/>
      <c r="N2010" s="220"/>
    </row>
    <row r="2011" spans="11:14" x14ac:dyDescent="0.2">
      <c r="K2011" s="213"/>
      <c r="L2011" s="194"/>
      <c r="M2011" s="188"/>
      <c r="N2011" s="220"/>
    </row>
    <row r="2012" spans="11:14" x14ac:dyDescent="0.2">
      <c r="K2012" s="213"/>
      <c r="L2012" s="194"/>
      <c r="M2012" s="188"/>
      <c r="N2012" s="220"/>
    </row>
    <row r="2013" spans="11:14" x14ac:dyDescent="0.2">
      <c r="K2013" s="213"/>
      <c r="L2013" s="194"/>
      <c r="M2013" s="188"/>
      <c r="N2013" s="220"/>
    </row>
    <row r="2014" spans="11:14" x14ac:dyDescent="0.2">
      <c r="K2014" s="213"/>
      <c r="L2014" s="194"/>
      <c r="M2014" s="188"/>
      <c r="N2014" s="220"/>
    </row>
    <row r="2015" spans="11:14" x14ac:dyDescent="0.2">
      <c r="K2015" s="213"/>
      <c r="L2015" s="194"/>
      <c r="M2015" s="188"/>
      <c r="N2015" s="220"/>
    </row>
    <row r="2016" spans="11:14" x14ac:dyDescent="0.2">
      <c r="K2016" s="213"/>
      <c r="L2016" s="194"/>
      <c r="M2016" s="188"/>
      <c r="N2016" s="220"/>
    </row>
    <row r="2017" spans="11:14" x14ac:dyDescent="0.2">
      <c r="K2017" s="213"/>
      <c r="L2017" s="194"/>
      <c r="M2017" s="188"/>
      <c r="N2017" s="220"/>
    </row>
    <row r="2018" spans="11:14" x14ac:dyDescent="0.2">
      <c r="K2018" s="213"/>
      <c r="L2018" s="194"/>
      <c r="M2018" s="188"/>
      <c r="N2018" s="220"/>
    </row>
    <row r="2019" spans="11:14" x14ac:dyDescent="0.2">
      <c r="K2019" s="213"/>
      <c r="L2019" s="194"/>
      <c r="M2019" s="188"/>
      <c r="N2019" s="220"/>
    </row>
    <row r="2020" spans="11:14" x14ac:dyDescent="0.2">
      <c r="K2020" s="213"/>
      <c r="L2020" s="194"/>
      <c r="M2020" s="188"/>
      <c r="N2020" s="220"/>
    </row>
    <row r="2021" spans="11:14" x14ac:dyDescent="0.2">
      <c r="K2021" s="213"/>
      <c r="L2021" s="194"/>
      <c r="M2021" s="188"/>
      <c r="N2021" s="220"/>
    </row>
    <row r="2022" spans="11:14" x14ac:dyDescent="0.2">
      <c r="K2022" s="213"/>
      <c r="L2022" s="194"/>
      <c r="M2022" s="188"/>
      <c r="N2022" s="220"/>
    </row>
    <row r="2023" spans="11:14" x14ac:dyDescent="0.2">
      <c r="K2023" s="213"/>
      <c r="L2023" s="194"/>
      <c r="M2023" s="188"/>
      <c r="N2023" s="220"/>
    </row>
    <row r="2024" spans="11:14" x14ac:dyDescent="0.2">
      <c r="K2024" s="213"/>
      <c r="L2024" s="194"/>
      <c r="M2024" s="188"/>
      <c r="N2024" s="220"/>
    </row>
    <row r="2025" spans="11:14" x14ac:dyDescent="0.2">
      <c r="K2025" s="213"/>
      <c r="L2025" s="194"/>
      <c r="M2025" s="188"/>
      <c r="N2025" s="220"/>
    </row>
    <row r="2026" spans="11:14" x14ac:dyDescent="0.2">
      <c r="K2026" s="213"/>
      <c r="L2026" s="194"/>
      <c r="M2026" s="188"/>
      <c r="N2026" s="220"/>
    </row>
    <row r="2027" spans="11:14" x14ac:dyDescent="0.2">
      <c r="K2027" s="213"/>
      <c r="L2027" s="194"/>
      <c r="M2027" s="188"/>
      <c r="N2027" s="220"/>
    </row>
    <row r="2028" spans="11:14" x14ac:dyDescent="0.2">
      <c r="K2028" s="213"/>
      <c r="L2028" s="194"/>
      <c r="M2028" s="188"/>
      <c r="N2028" s="220"/>
    </row>
    <row r="2029" spans="11:14" x14ac:dyDescent="0.2">
      <c r="K2029" s="213"/>
      <c r="L2029" s="194"/>
      <c r="M2029" s="188"/>
      <c r="N2029" s="220"/>
    </row>
    <row r="2030" spans="11:14" x14ac:dyDescent="0.2">
      <c r="K2030" s="213"/>
      <c r="L2030" s="194"/>
      <c r="M2030" s="188"/>
      <c r="N2030" s="220"/>
    </row>
    <row r="2031" spans="11:14" x14ac:dyDescent="0.2">
      <c r="K2031" s="213"/>
      <c r="L2031" s="194"/>
      <c r="M2031" s="188"/>
      <c r="N2031" s="220"/>
    </row>
    <row r="2032" spans="11:14" x14ac:dyDescent="0.2">
      <c r="K2032" s="213"/>
      <c r="L2032" s="194"/>
      <c r="M2032" s="188"/>
      <c r="N2032" s="220"/>
    </row>
    <row r="2033" spans="11:14" x14ac:dyDescent="0.2">
      <c r="K2033" s="213"/>
      <c r="L2033" s="194"/>
      <c r="M2033" s="188"/>
      <c r="N2033" s="220"/>
    </row>
    <row r="2034" spans="11:14" x14ac:dyDescent="0.2">
      <c r="K2034" s="213"/>
      <c r="L2034" s="194"/>
      <c r="M2034" s="188"/>
      <c r="N2034" s="220"/>
    </row>
    <row r="2035" spans="11:14" x14ac:dyDescent="0.2">
      <c r="K2035" s="213"/>
      <c r="L2035" s="194"/>
      <c r="M2035" s="188"/>
      <c r="N2035" s="220"/>
    </row>
    <row r="2036" spans="11:14" x14ac:dyDescent="0.2">
      <c r="K2036" s="213"/>
      <c r="L2036" s="194"/>
      <c r="M2036" s="188"/>
      <c r="N2036" s="220"/>
    </row>
    <row r="2037" spans="11:14" x14ac:dyDescent="0.2">
      <c r="K2037" s="213"/>
      <c r="L2037" s="194"/>
      <c r="M2037" s="188"/>
      <c r="N2037" s="220"/>
    </row>
    <row r="2038" spans="11:14" x14ac:dyDescent="0.2">
      <c r="K2038" s="213"/>
      <c r="L2038" s="194"/>
      <c r="M2038" s="188"/>
      <c r="N2038" s="220"/>
    </row>
    <row r="2039" spans="11:14" x14ac:dyDescent="0.2">
      <c r="K2039" s="213"/>
      <c r="L2039" s="194"/>
      <c r="M2039" s="188"/>
      <c r="N2039" s="220"/>
    </row>
    <row r="2040" spans="11:14" x14ac:dyDescent="0.2">
      <c r="K2040" s="213"/>
      <c r="L2040" s="194"/>
      <c r="M2040" s="188"/>
      <c r="N2040" s="220"/>
    </row>
    <row r="2041" spans="11:14" x14ac:dyDescent="0.2">
      <c r="K2041" s="213"/>
      <c r="L2041" s="194"/>
      <c r="M2041" s="188"/>
      <c r="N2041" s="220"/>
    </row>
    <row r="2042" spans="11:14" x14ac:dyDescent="0.2">
      <c r="K2042" s="213"/>
      <c r="L2042" s="194"/>
      <c r="M2042" s="188"/>
      <c r="N2042" s="220"/>
    </row>
    <row r="2043" spans="11:14" x14ac:dyDescent="0.2">
      <c r="K2043" s="213"/>
      <c r="L2043" s="194"/>
      <c r="M2043" s="188"/>
      <c r="N2043" s="220"/>
    </row>
    <row r="2044" spans="11:14" x14ac:dyDescent="0.2">
      <c r="K2044" s="213"/>
      <c r="L2044" s="194"/>
      <c r="M2044" s="188"/>
      <c r="N2044" s="220"/>
    </row>
    <row r="2045" spans="11:14" x14ac:dyDescent="0.2">
      <c r="K2045" s="213"/>
      <c r="L2045" s="194"/>
      <c r="M2045" s="188"/>
      <c r="N2045" s="220"/>
    </row>
    <row r="2046" spans="11:14" x14ac:dyDescent="0.2">
      <c r="K2046" s="213"/>
      <c r="L2046" s="194"/>
      <c r="M2046" s="188"/>
      <c r="N2046" s="220"/>
    </row>
    <row r="2047" spans="11:14" x14ac:dyDescent="0.2">
      <c r="K2047" s="213"/>
      <c r="L2047" s="194"/>
      <c r="M2047" s="188"/>
      <c r="N2047" s="220"/>
    </row>
    <row r="2048" spans="11:14" x14ac:dyDescent="0.2">
      <c r="K2048" s="213"/>
      <c r="L2048" s="194"/>
      <c r="M2048" s="188"/>
      <c r="N2048" s="220"/>
    </row>
    <row r="2049" spans="11:14" x14ac:dyDescent="0.2">
      <c r="K2049" s="213"/>
      <c r="L2049" s="194"/>
      <c r="M2049" s="188"/>
      <c r="N2049" s="220"/>
    </row>
    <row r="2050" spans="11:14" x14ac:dyDescent="0.2">
      <c r="K2050" s="213"/>
      <c r="L2050" s="194"/>
      <c r="M2050" s="188"/>
      <c r="N2050" s="220"/>
    </row>
    <row r="2051" spans="11:14" x14ac:dyDescent="0.2">
      <c r="K2051" s="213"/>
      <c r="L2051" s="194"/>
      <c r="M2051" s="188"/>
      <c r="N2051" s="220"/>
    </row>
    <row r="2052" spans="11:14" x14ac:dyDescent="0.2">
      <c r="K2052" s="213"/>
      <c r="L2052" s="194"/>
      <c r="M2052" s="188"/>
      <c r="N2052" s="220"/>
    </row>
    <row r="2053" spans="11:14" x14ac:dyDescent="0.2">
      <c r="K2053" s="213"/>
      <c r="L2053" s="194"/>
      <c r="M2053" s="188"/>
      <c r="N2053" s="220"/>
    </row>
    <row r="2054" spans="11:14" x14ac:dyDescent="0.2">
      <c r="K2054" s="213"/>
      <c r="L2054" s="194"/>
      <c r="M2054" s="188"/>
      <c r="N2054" s="220"/>
    </row>
    <row r="2055" spans="11:14" x14ac:dyDescent="0.2">
      <c r="K2055" s="213"/>
      <c r="L2055" s="194"/>
      <c r="M2055" s="188"/>
      <c r="N2055" s="220"/>
    </row>
    <row r="2056" spans="11:14" x14ac:dyDescent="0.2">
      <c r="K2056" s="213"/>
      <c r="L2056" s="194"/>
      <c r="M2056" s="188"/>
      <c r="N2056" s="220"/>
    </row>
    <row r="2057" spans="11:14" x14ac:dyDescent="0.2">
      <c r="K2057" s="213"/>
      <c r="L2057" s="194"/>
      <c r="M2057" s="188"/>
      <c r="N2057" s="220"/>
    </row>
    <row r="2058" spans="11:14" x14ac:dyDescent="0.2">
      <c r="K2058" s="213"/>
      <c r="L2058" s="194"/>
      <c r="M2058" s="188"/>
      <c r="N2058" s="220"/>
    </row>
    <row r="2059" spans="11:14" x14ac:dyDescent="0.2">
      <c r="K2059" s="213"/>
      <c r="L2059" s="194"/>
      <c r="M2059" s="188"/>
      <c r="N2059" s="220"/>
    </row>
    <row r="2060" spans="11:14" x14ac:dyDescent="0.2">
      <c r="K2060" s="213"/>
      <c r="L2060" s="194"/>
      <c r="M2060" s="188"/>
      <c r="N2060" s="220"/>
    </row>
    <row r="2061" spans="11:14" x14ac:dyDescent="0.2">
      <c r="K2061" s="213"/>
      <c r="L2061" s="194"/>
      <c r="M2061" s="188"/>
      <c r="N2061" s="220"/>
    </row>
    <row r="2062" spans="11:14" x14ac:dyDescent="0.2">
      <c r="K2062" s="213"/>
      <c r="L2062" s="194"/>
      <c r="M2062" s="188"/>
      <c r="N2062" s="220"/>
    </row>
    <row r="2063" spans="11:14" x14ac:dyDescent="0.2">
      <c r="K2063" s="213"/>
      <c r="L2063" s="194"/>
      <c r="M2063" s="188"/>
      <c r="N2063" s="220"/>
    </row>
    <row r="2064" spans="11:14" x14ac:dyDescent="0.2">
      <c r="K2064" s="213"/>
      <c r="L2064" s="194"/>
      <c r="M2064" s="188"/>
      <c r="N2064" s="220"/>
    </row>
    <row r="2065" spans="11:14" x14ac:dyDescent="0.2">
      <c r="K2065" s="213"/>
      <c r="L2065" s="194"/>
      <c r="M2065" s="188"/>
      <c r="N2065" s="220"/>
    </row>
    <row r="2066" spans="11:14" x14ac:dyDescent="0.2">
      <c r="K2066" s="213"/>
      <c r="L2066" s="194"/>
      <c r="M2066" s="188"/>
      <c r="N2066" s="220"/>
    </row>
    <row r="2067" spans="11:14" x14ac:dyDescent="0.2">
      <c r="K2067" s="213"/>
      <c r="L2067" s="194"/>
      <c r="M2067" s="188"/>
      <c r="N2067" s="220"/>
    </row>
    <row r="2068" spans="11:14" x14ac:dyDescent="0.2">
      <c r="K2068" s="213"/>
      <c r="L2068" s="194"/>
      <c r="M2068" s="188"/>
      <c r="N2068" s="220"/>
    </row>
    <row r="2069" spans="11:14" x14ac:dyDescent="0.2">
      <c r="K2069" s="213"/>
      <c r="L2069" s="194"/>
      <c r="M2069" s="188"/>
      <c r="N2069" s="220"/>
    </row>
    <row r="2070" spans="11:14" x14ac:dyDescent="0.2">
      <c r="K2070" s="213"/>
      <c r="L2070" s="194"/>
      <c r="M2070" s="188"/>
      <c r="N2070" s="220"/>
    </row>
    <row r="2071" spans="11:14" x14ac:dyDescent="0.2">
      <c r="K2071" s="213"/>
      <c r="L2071" s="194"/>
      <c r="M2071" s="188"/>
      <c r="N2071" s="220"/>
    </row>
    <row r="2072" spans="11:14" x14ac:dyDescent="0.2">
      <c r="K2072" s="213"/>
      <c r="L2072" s="194"/>
      <c r="M2072" s="188"/>
      <c r="N2072" s="220"/>
    </row>
    <row r="2073" spans="11:14" x14ac:dyDescent="0.2">
      <c r="K2073" s="213"/>
      <c r="L2073" s="194"/>
      <c r="M2073" s="188"/>
      <c r="N2073" s="220"/>
    </row>
    <row r="2074" spans="11:14" x14ac:dyDescent="0.2">
      <c r="K2074" s="213"/>
      <c r="L2074" s="194"/>
      <c r="M2074" s="188"/>
      <c r="N2074" s="220"/>
    </row>
    <row r="2075" spans="11:14" x14ac:dyDescent="0.2">
      <c r="K2075" s="213"/>
      <c r="L2075" s="194"/>
      <c r="M2075" s="188"/>
      <c r="N2075" s="220"/>
    </row>
    <row r="2076" spans="11:14" x14ac:dyDescent="0.2">
      <c r="K2076" s="213"/>
      <c r="L2076" s="194"/>
      <c r="M2076" s="188"/>
      <c r="N2076" s="220"/>
    </row>
    <row r="2077" spans="11:14" x14ac:dyDescent="0.2">
      <c r="K2077" s="213"/>
      <c r="L2077" s="194"/>
      <c r="M2077" s="188"/>
      <c r="N2077" s="220"/>
    </row>
    <row r="2078" spans="11:14" x14ac:dyDescent="0.2">
      <c r="K2078" s="213"/>
      <c r="L2078" s="194"/>
      <c r="M2078" s="188"/>
      <c r="N2078" s="220"/>
    </row>
    <row r="2079" spans="11:14" x14ac:dyDescent="0.2">
      <c r="K2079" s="213"/>
      <c r="L2079" s="194"/>
      <c r="M2079" s="188"/>
      <c r="N2079" s="220"/>
    </row>
    <row r="2080" spans="11:14" x14ac:dyDescent="0.2">
      <c r="K2080" s="213"/>
      <c r="L2080" s="194"/>
      <c r="M2080" s="188"/>
      <c r="N2080" s="220"/>
    </row>
    <row r="2081" spans="11:14" x14ac:dyDescent="0.2">
      <c r="K2081" s="213"/>
      <c r="L2081" s="194"/>
      <c r="M2081" s="188"/>
      <c r="N2081" s="220"/>
    </row>
    <row r="2082" spans="11:14" x14ac:dyDescent="0.2">
      <c r="K2082" s="213"/>
      <c r="L2082" s="194"/>
      <c r="M2082" s="188"/>
      <c r="N2082" s="220"/>
    </row>
    <row r="2083" spans="11:14" x14ac:dyDescent="0.2">
      <c r="K2083" s="213"/>
      <c r="L2083" s="194"/>
      <c r="M2083" s="188"/>
      <c r="N2083" s="220"/>
    </row>
    <row r="2084" spans="11:14" x14ac:dyDescent="0.2">
      <c r="K2084" s="213"/>
      <c r="L2084" s="194"/>
      <c r="M2084" s="188"/>
      <c r="N2084" s="220"/>
    </row>
    <row r="2085" spans="11:14" x14ac:dyDescent="0.2">
      <c r="K2085" s="213"/>
      <c r="L2085" s="194"/>
      <c r="M2085" s="188"/>
      <c r="N2085" s="220"/>
    </row>
    <row r="2086" spans="11:14" x14ac:dyDescent="0.2">
      <c r="K2086" s="213"/>
      <c r="L2086" s="194"/>
      <c r="M2086" s="188"/>
      <c r="N2086" s="220"/>
    </row>
    <row r="2087" spans="11:14" x14ac:dyDescent="0.2">
      <c r="K2087" s="213"/>
      <c r="L2087" s="194"/>
      <c r="M2087" s="188"/>
      <c r="N2087" s="220"/>
    </row>
    <row r="2088" spans="11:14" x14ac:dyDescent="0.2">
      <c r="K2088" s="213"/>
      <c r="L2088" s="194"/>
      <c r="M2088" s="188"/>
      <c r="N2088" s="220"/>
    </row>
    <row r="2089" spans="11:14" x14ac:dyDescent="0.2">
      <c r="K2089" s="213"/>
      <c r="L2089" s="194"/>
      <c r="M2089" s="188"/>
      <c r="N2089" s="220"/>
    </row>
    <row r="2090" spans="11:14" x14ac:dyDescent="0.2">
      <c r="K2090" s="213"/>
      <c r="L2090" s="194"/>
      <c r="M2090" s="188"/>
      <c r="N2090" s="220"/>
    </row>
    <row r="2091" spans="11:14" x14ac:dyDescent="0.2">
      <c r="K2091" s="213"/>
      <c r="L2091" s="194"/>
      <c r="M2091" s="188"/>
      <c r="N2091" s="220"/>
    </row>
    <row r="2092" spans="11:14" x14ac:dyDescent="0.2">
      <c r="K2092" s="213"/>
      <c r="L2092" s="194"/>
      <c r="M2092" s="188"/>
      <c r="N2092" s="220"/>
    </row>
    <row r="2093" spans="11:14" x14ac:dyDescent="0.2">
      <c r="K2093" s="213"/>
      <c r="L2093" s="194"/>
      <c r="M2093" s="188"/>
      <c r="N2093" s="220"/>
    </row>
    <row r="2094" spans="11:14" x14ac:dyDescent="0.2">
      <c r="K2094" s="213"/>
      <c r="L2094" s="194"/>
      <c r="M2094" s="188"/>
      <c r="N2094" s="220"/>
    </row>
    <row r="2095" spans="11:14" x14ac:dyDescent="0.2">
      <c r="K2095" s="213"/>
      <c r="L2095" s="194"/>
      <c r="M2095" s="188"/>
      <c r="N2095" s="220"/>
    </row>
    <row r="2096" spans="11:14" x14ac:dyDescent="0.2">
      <c r="K2096" s="213"/>
      <c r="L2096" s="194"/>
      <c r="M2096" s="188"/>
      <c r="N2096" s="220"/>
    </row>
    <row r="2097" spans="11:14" x14ac:dyDescent="0.2">
      <c r="K2097" s="213"/>
      <c r="L2097" s="194"/>
      <c r="M2097" s="188"/>
      <c r="N2097" s="220"/>
    </row>
    <row r="2098" spans="11:14" x14ac:dyDescent="0.2">
      <c r="K2098" s="213"/>
      <c r="L2098" s="194"/>
      <c r="M2098" s="188"/>
      <c r="N2098" s="220"/>
    </row>
    <row r="2099" spans="11:14" x14ac:dyDescent="0.2">
      <c r="K2099" s="213"/>
      <c r="L2099" s="194"/>
      <c r="M2099" s="188"/>
      <c r="N2099" s="220"/>
    </row>
    <row r="2100" spans="11:14" x14ac:dyDescent="0.2">
      <c r="K2100" s="213"/>
      <c r="L2100" s="194"/>
      <c r="M2100" s="188"/>
      <c r="N2100" s="220"/>
    </row>
    <row r="2101" spans="11:14" x14ac:dyDescent="0.2">
      <c r="K2101" s="213"/>
      <c r="L2101" s="194"/>
      <c r="M2101" s="188"/>
      <c r="N2101" s="220"/>
    </row>
    <row r="2102" spans="11:14" x14ac:dyDescent="0.2">
      <c r="K2102" s="213"/>
      <c r="L2102" s="194"/>
      <c r="M2102" s="188"/>
      <c r="N2102" s="220"/>
    </row>
    <row r="2103" spans="11:14" x14ac:dyDescent="0.2">
      <c r="K2103" s="213"/>
      <c r="L2103" s="194"/>
      <c r="M2103" s="188"/>
      <c r="N2103" s="220"/>
    </row>
    <row r="2104" spans="11:14" x14ac:dyDescent="0.2">
      <c r="K2104" s="213"/>
      <c r="L2104" s="194"/>
      <c r="M2104" s="188"/>
      <c r="N2104" s="220"/>
    </row>
    <row r="2105" spans="11:14" x14ac:dyDescent="0.2">
      <c r="K2105" s="213"/>
      <c r="L2105" s="194"/>
      <c r="M2105" s="188"/>
      <c r="N2105" s="220"/>
    </row>
    <row r="2106" spans="11:14" x14ac:dyDescent="0.2">
      <c r="K2106" s="213"/>
      <c r="L2106" s="194"/>
      <c r="M2106" s="188"/>
      <c r="N2106" s="220"/>
    </row>
    <row r="2107" spans="11:14" x14ac:dyDescent="0.2">
      <c r="K2107" s="213"/>
      <c r="L2107" s="194"/>
      <c r="M2107" s="188"/>
      <c r="N2107" s="220"/>
    </row>
    <row r="2108" spans="11:14" x14ac:dyDescent="0.2">
      <c r="K2108" s="213"/>
      <c r="L2108" s="194"/>
      <c r="M2108" s="188"/>
      <c r="N2108" s="220"/>
    </row>
    <row r="2109" spans="11:14" x14ac:dyDescent="0.2">
      <c r="K2109" s="213"/>
      <c r="L2109" s="194"/>
      <c r="M2109" s="188"/>
      <c r="N2109" s="220"/>
    </row>
    <row r="2110" spans="11:14" x14ac:dyDescent="0.2">
      <c r="K2110" s="213"/>
      <c r="L2110" s="194"/>
      <c r="M2110" s="188"/>
      <c r="N2110" s="220"/>
    </row>
    <row r="2111" spans="11:14" x14ac:dyDescent="0.2">
      <c r="K2111" s="213"/>
      <c r="L2111" s="194"/>
      <c r="M2111" s="188"/>
      <c r="N2111" s="220"/>
    </row>
    <row r="2112" spans="11:14" x14ac:dyDescent="0.2">
      <c r="K2112" s="213"/>
      <c r="L2112" s="194"/>
      <c r="M2112" s="188"/>
      <c r="N2112" s="220"/>
    </row>
    <row r="2113" spans="11:14" x14ac:dyDescent="0.2">
      <c r="K2113" s="213"/>
      <c r="L2113" s="194"/>
      <c r="M2113" s="188"/>
      <c r="N2113" s="220"/>
    </row>
    <row r="2114" spans="11:14" x14ac:dyDescent="0.2">
      <c r="K2114" s="213"/>
      <c r="L2114" s="194"/>
      <c r="M2114" s="188"/>
      <c r="N2114" s="220"/>
    </row>
    <row r="2115" spans="11:14" x14ac:dyDescent="0.2">
      <c r="K2115" s="213"/>
      <c r="L2115" s="194"/>
      <c r="M2115" s="188"/>
      <c r="N2115" s="220"/>
    </row>
    <row r="2116" spans="11:14" x14ac:dyDescent="0.2">
      <c r="K2116" s="213"/>
      <c r="L2116" s="194"/>
      <c r="M2116" s="188"/>
      <c r="N2116" s="220"/>
    </row>
    <row r="2117" spans="11:14" x14ac:dyDescent="0.2">
      <c r="K2117" s="213"/>
      <c r="L2117" s="194"/>
      <c r="M2117" s="188"/>
      <c r="N2117" s="220"/>
    </row>
    <row r="2118" spans="11:14" x14ac:dyDescent="0.2">
      <c r="K2118" s="213"/>
      <c r="L2118" s="194"/>
      <c r="M2118" s="188"/>
      <c r="N2118" s="220"/>
    </row>
    <row r="2119" spans="11:14" x14ac:dyDescent="0.2">
      <c r="K2119" s="213"/>
      <c r="L2119" s="194"/>
      <c r="M2119" s="188"/>
      <c r="N2119" s="220"/>
    </row>
    <row r="2120" spans="11:14" x14ac:dyDescent="0.2">
      <c r="K2120" s="213"/>
      <c r="L2120" s="194"/>
      <c r="M2120" s="188"/>
      <c r="N2120" s="220"/>
    </row>
    <row r="2121" spans="11:14" x14ac:dyDescent="0.2">
      <c r="K2121" s="213"/>
      <c r="L2121" s="194"/>
      <c r="M2121" s="188"/>
      <c r="N2121" s="220"/>
    </row>
    <row r="2122" spans="11:14" x14ac:dyDescent="0.2">
      <c r="K2122" s="213"/>
      <c r="L2122" s="194"/>
      <c r="M2122" s="188"/>
      <c r="N2122" s="220"/>
    </row>
    <row r="2123" spans="11:14" x14ac:dyDescent="0.2">
      <c r="K2123" s="213"/>
      <c r="L2123" s="194"/>
      <c r="M2123" s="188"/>
      <c r="N2123" s="220"/>
    </row>
    <row r="2124" spans="11:14" x14ac:dyDescent="0.2">
      <c r="K2124" s="213"/>
      <c r="L2124" s="194"/>
      <c r="M2124" s="188"/>
      <c r="N2124" s="220"/>
    </row>
    <row r="2125" spans="11:14" x14ac:dyDescent="0.2">
      <c r="K2125" s="213"/>
      <c r="L2125" s="194"/>
      <c r="M2125" s="188"/>
      <c r="N2125" s="220"/>
    </row>
    <row r="2126" spans="11:14" x14ac:dyDescent="0.2">
      <c r="K2126" s="213"/>
      <c r="L2126" s="194"/>
      <c r="M2126" s="188"/>
      <c r="N2126" s="220"/>
    </row>
    <row r="2127" spans="11:14" x14ac:dyDescent="0.2">
      <c r="K2127" s="213"/>
      <c r="L2127" s="194"/>
      <c r="M2127" s="188"/>
      <c r="N2127" s="220"/>
    </row>
    <row r="2128" spans="11:14" x14ac:dyDescent="0.2">
      <c r="K2128" s="213"/>
      <c r="L2128" s="194"/>
      <c r="M2128" s="188"/>
      <c r="N2128" s="220"/>
    </row>
    <row r="2129" spans="11:14" x14ac:dyDescent="0.2">
      <c r="K2129" s="213"/>
      <c r="L2129" s="194"/>
      <c r="M2129" s="188"/>
      <c r="N2129" s="220"/>
    </row>
    <row r="2130" spans="11:14" x14ac:dyDescent="0.2">
      <c r="K2130" s="213"/>
      <c r="L2130" s="194"/>
      <c r="M2130" s="188"/>
      <c r="N2130" s="220"/>
    </row>
    <row r="2131" spans="11:14" x14ac:dyDescent="0.2">
      <c r="K2131" s="213"/>
      <c r="L2131" s="194"/>
      <c r="M2131" s="188"/>
      <c r="N2131" s="220"/>
    </row>
    <row r="2132" spans="11:14" x14ac:dyDescent="0.2">
      <c r="K2132" s="213"/>
      <c r="L2132" s="194"/>
      <c r="M2132" s="188"/>
      <c r="N2132" s="220"/>
    </row>
    <row r="2133" spans="11:14" x14ac:dyDescent="0.2">
      <c r="K2133" s="213"/>
      <c r="L2133" s="194"/>
      <c r="M2133" s="188"/>
      <c r="N2133" s="220"/>
    </row>
    <row r="2134" spans="11:14" x14ac:dyDescent="0.2">
      <c r="K2134" s="213"/>
      <c r="L2134" s="194"/>
      <c r="M2134" s="188"/>
      <c r="N2134" s="220"/>
    </row>
    <row r="2135" spans="11:14" x14ac:dyDescent="0.2">
      <c r="K2135" s="213"/>
      <c r="L2135" s="194"/>
      <c r="M2135" s="188"/>
      <c r="N2135" s="220"/>
    </row>
    <row r="2136" spans="11:14" x14ac:dyDescent="0.2">
      <c r="K2136" s="213"/>
      <c r="L2136" s="194"/>
      <c r="M2136" s="188"/>
      <c r="N2136" s="220"/>
    </row>
    <row r="2137" spans="11:14" x14ac:dyDescent="0.2">
      <c r="K2137" s="213"/>
      <c r="L2137" s="194"/>
      <c r="M2137" s="188"/>
      <c r="N2137" s="220"/>
    </row>
    <row r="2138" spans="11:14" x14ac:dyDescent="0.2">
      <c r="K2138" s="213"/>
      <c r="L2138" s="194"/>
      <c r="M2138" s="188"/>
      <c r="N2138" s="220"/>
    </row>
    <row r="2139" spans="11:14" x14ac:dyDescent="0.2">
      <c r="K2139" s="213"/>
      <c r="L2139" s="194"/>
      <c r="M2139" s="188"/>
      <c r="N2139" s="220"/>
    </row>
    <row r="2140" spans="11:14" x14ac:dyDescent="0.2">
      <c r="K2140" s="213"/>
      <c r="L2140" s="194"/>
      <c r="M2140" s="188"/>
      <c r="N2140" s="220"/>
    </row>
    <row r="2141" spans="11:14" x14ac:dyDescent="0.2">
      <c r="K2141" s="213"/>
      <c r="L2141" s="194"/>
      <c r="M2141" s="188"/>
      <c r="N2141" s="220"/>
    </row>
    <row r="2142" spans="11:14" x14ac:dyDescent="0.2">
      <c r="K2142" s="213"/>
      <c r="L2142" s="194"/>
      <c r="M2142" s="188"/>
      <c r="N2142" s="220"/>
    </row>
    <row r="2143" spans="11:14" x14ac:dyDescent="0.2">
      <c r="K2143" s="213"/>
      <c r="L2143" s="194"/>
      <c r="M2143" s="188"/>
      <c r="N2143" s="220"/>
    </row>
    <row r="2144" spans="11:14" x14ac:dyDescent="0.2">
      <c r="K2144" s="213"/>
      <c r="L2144" s="194"/>
      <c r="M2144" s="188"/>
      <c r="N2144" s="220"/>
    </row>
    <row r="2145" spans="11:14" x14ac:dyDescent="0.2">
      <c r="K2145" s="213"/>
      <c r="L2145" s="194"/>
      <c r="M2145" s="188"/>
      <c r="N2145" s="220"/>
    </row>
    <row r="2146" spans="11:14" x14ac:dyDescent="0.2">
      <c r="K2146" s="213"/>
      <c r="L2146" s="194"/>
      <c r="M2146" s="188"/>
      <c r="N2146" s="220"/>
    </row>
    <row r="2147" spans="11:14" x14ac:dyDescent="0.2">
      <c r="K2147" s="213"/>
      <c r="L2147" s="194"/>
      <c r="M2147" s="188"/>
      <c r="N2147" s="220"/>
    </row>
    <row r="2148" spans="11:14" x14ac:dyDescent="0.2">
      <c r="K2148" s="213"/>
      <c r="L2148" s="194"/>
      <c r="M2148" s="188"/>
      <c r="N2148" s="220"/>
    </row>
    <row r="2149" spans="11:14" x14ac:dyDescent="0.2">
      <c r="K2149" s="213"/>
      <c r="L2149" s="194"/>
      <c r="M2149" s="188"/>
      <c r="N2149" s="220"/>
    </row>
    <row r="2150" spans="11:14" x14ac:dyDescent="0.2">
      <c r="K2150" s="213"/>
      <c r="L2150" s="194"/>
      <c r="M2150" s="188"/>
      <c r="N2150" s="220"/>
    </row>
    <row r="2151" spans="11:14" x14ac:dyDescent="0.2">
      <c r="K2151" s="213"/>
      <c r="L2151" s="194"/>
      <c r="M2151" s="188"/>
      <c r="N2151" s="220"/>
    </row>
    <row r="2152" spans="11:14" x14ac:dyDescent="0.2">
      <c r="K2152" s="213"/>
      <c r="L2152" s="194"/>
      <c r="M2152" s="188"/>
      <c r="N2152" s="220"/>
    </row>
    <row r="2153" spans="11:14" x14ac:dyDescent="0.2">
      <c r="K2153" s="213"/>
      <c r="L2153" s="194"/>
      <c r="M2153" s="188"/>
      <c r="N2153" s="220"/>
    </row>
    <row r="2154" spans="11:14" x14ac:dyDescent="0.2">
      <c r="K2154" s="213"/>
      <c r="L2154" s="194"/>
      <c r="M2154" s="188"/>
      <c r="N2154" s="220"/>
    </row>
    <row r="2155" spans="11:14" x14ac:dyDescent="0.2">
      <c r="K2155" s="213"/>
      <c r="L2155" s="194"/>
      <c r="M2155" s="188"/>
      <c r="N2155" s="220"/>
    </row>
    <row r="2156" spans="11:14" x14ac:dyDescent="0.2">
      <c r="K2156" s="213"/>
      <c r="L2156" s="194"/>
      <c r="M2156" s="188"/>
      <c r="N2156" s="220"/>
    </row>
    <row r="2157" spans="11:14" x14ac:dyDescent="0.2">
      <c r="K2157" s="213"/>
      <c r="L2157" s="194"/>
      <c r="M2157" s="188"/>
      <c r="N2157" s="220"/>
    </row>
    <row r="2158" spans="11:14" x14ac:dyDescent="0.2">
      <c r="K2158" s="213"/>
      <c r="L2158" s="194"/>
      <c r="M2158" s="188"/>
      <c r="N2158" s="220"/>
    </row>
    <row r="2159" spans="11:14" x14ac:dyDescent="0.2">
      <c r="K2159" s="213"/>
      <c r="L2159" s="194"/>
      <c r="M2159" s="188"/>
      <c r="N2159" s="220"/>
    </row>
    <row r="2160" spans="11:14" x14ac:dyDescent="0.2">
      <c r="K2160" s="213"/>
      <c r="L2160" s="194"/>
      <c r="M2160" s="188"/>
      <c r="N2160" s="220"/>
    </row>
    <row r="2161" spans="11:14" x14ac:dyDescent="0.2">
      <c r="K2161" s="213"/>
      <c r="L2161" s="194"/>
      <c r="M2161" s="188"/>
      <c r="N2161" s="220"/>
    </row>
    <row r="2162" spans="11:14" x14ac:dyDescent="0.2">
      <c r="K2162" s="213"/>
      <c r="L2162" s="194"/>
      <c r="M2162" s="188"/>
      <c r="N2162" s="220"/>
    </row>
    <row r="2163" spans="11:14" x14ac:dyDescent="0.2">
      <c r="K2163" s="213"/>
      <c r="L2163" s="194"/>
      <c r="M2163" s="188"/>
      <c r="N2163" s="220"/>
    </row>
    <row r="2164" spans="11:14" x14ac:dyDescent="0.2">
      <c r="K2164" s="213"/>
      <c r="L2164" s="194"/>
      <c r="M2164" s="188"/>
      <c r="N2164" s="220"/>
    </row>
    <row r="2165" spans="11:14" x14ac:dyDescent="0.2">
      <c r="K2165" s="213"/>
      <c r="L2165" s="194"/>
      <c r="M2165" s="188"/>
      <c r="N2165" s="220"/>
    </row>
    <row r="2166" spans="11:14" x14ac:dyDescent="0.2">
      <c r="K2166" s="213"/>
      <c r="L2166" s="194"/>
      <c r="M2166" s="188"/>
      <c r="N2166" s="220"/>
    </row>
    <row r="2167" spans="11:14" x14ac:dyDescent="0.2">
      <c r="K2167" s="213"/>
      <c r="L2167" s="194"/>
      <c r="M2167" s="188"/>
      <c r="N2167" s="220"/>
    </row>
    <row r="2168" spans="11:14" x14ac:dyDescent="0.2">
      <c r="K2168" s="213"/>
      <c r="L2168" s="194"/>
      <c r="M2168" s="188"/>
      <c r="N2168" s="220"/>
    </row>
    <row r="2169" spans="11:14" x14ac:dyDescent="0.2">
      <c r="K2169" s="213"/>
      <c r="L2169" s="194"/>
      <c r="M2169" s="188"/>
      <c r="N2169" s="220"/>
    </row>
    <row r="2170" spans="11:14" x14ac:dyDescent="0.2">
      <c r="K2170" s="213"/>
      <c r="L2170" s="194"/>
      <c r="M2170" s="188"/>
      <c r="N2170" s="220"/>
    </row>
    <row r="2171" spans="11:14" x14ac:dyDescent="0.2">
      <c r="K2171" s="213"/>
      <c r="L2171" s="194"/>
      <c r="M2171" s="188"/>
      <c r="N2171" s="220"/>
    </row>
    <row r="2172" spans="11:14" x14ac:dyDescent="0.2">
      <c r="K2172" s="213"/>
      <c r="L2172" s="194"/>
      <c r="M2172" s="188"/>
      <c r="N2172" s="220"/>
    </row>
    <row r="2173" spans="11:14" x14ac:dyDescent="0.2">
      <c r="K2173" s="213"/>
      <c r="L2173" s="194"/>
      <c r="M2173" s="188"/>
      <c r="N2173" s="220"/>
    </row>
    <row r="2174" spans="11:14" x14ac:dyDescent="0.2">
      <c r="K2174" s="213"/>
      <c r="L2174" s="194"/>
      <c r="M2174" s="188"/>
      <c r="N2174" s="220"/>
    </row>
    <row r="2175" spans="11:14" x14ac:dyDescent="0.2">
      <c r="K2175" s="213"/>
      <c r="L2175" s="194"/>
      <c r="M2175" s="188"/>
      <c r="N2175" s="220"/>
    </row>
    <row r="2176" spans="11:14" x14ac:dyDescent="0.2">
      <c r="K2176" s="213"/>
      <c r="L2176" s="194"/>
      <c r="M2176" s="188"/>
      <c r="N2176" s="220"/>
    </row>
    <row r="2177" spans="11:14" x14ac:dyDescent="0.2">
      <c r="K2177" s="213"/>
      <c r="L2177" s="194"/>
      <c r="M2177" s="188"/>
      <c r="N2177" s="220"/>
    </row>
    <row r="2178" spans="11:14" x14ac:dyDescent="0.2">
      <c r="K2178" s="213"/>
      <c r="L2178" s="194"/>
      <c r="M2178" s="188"/>
      <c r="N2178" s="220"/>
    </row>
    <row r="2179" spans="11:14" x14ac:dyDescent="0.2">
      <c r="K2179" s="213"/>
      <c r="L2179" s="194"/>
      <c r="M2179" s="188"/>
      <c r="N2179" s="220"/>
    </row>
    <row r="2180" spans="11:14" x14ac:dyDescent="0.2">
      <c r="K2180" s="213"/>
      <c r="L2180" s="194"/>
      <c r="M2180" s="188"/>
      <c r="N2180" s="220"/>
    </row>
    <row r="2181" spans="11:14" x14ac:dyDescent="0.2">
      <c r="K2181" s="213"/>
      <c r="L2181" s="194"/>
      <c r="M2181" s="188"/>
      <c r="N2181" s="220"/>
    </row>
    <row r="2182" spans="11:14" x14ac:dyDescent="0.2">
      <c r="K2182" s="213"/>
      <c r="L2182" s="194"/>
      <c r="M2182" s="188"/>
      <c r="N2182" s="220"/>
    </row>
    <row r="2183" spans="11:14" x14ac:dyDescent="0.2">
      <c r="K2183" s="213"/>
      <c r="L2183" s="194"/>
      <c r="M2183" s="188"/>
      <c r="N2183" s="220"/>
    </row>
    <row r="2184" spans="11:14" x14ac:dyDescent="0.2">
      <c r="K2184" s="213"/>
      <c r="L2184" s="194"/>
      <c r="M2184" s="188"/>
      <c r="N2184" s="220"/>
    </row>
    <row r="2185" spans="11:14" x14ac:dyDescent="0.2">
      <c r="K2185" s="213"/>
      <c r="L2185" s="194"/>
      <c r="M2185" s="188"/>
      <c r="N2185" s="220"/>
    </row>
    <row r="2186" spans="11:14" x14ac:dyDescent="0.2">
      <c r="K2186" s="213"/>
      <c r="L2186" s="194"/>
      <c r="M2186" s="188"/>
      <c r="N2186" s="220"/>
    </row>
    <row r="2187" spans="11:14" x14ac:dyDescent="0.2">
      <c r="K2187" s="213"/>
      <c r="L2187" s="194"/>
      <c r="M2187" s="188"/>
      <c r="N2187" s="220"/>
    </row>
    <row r="2188" spans="11:14" x14ac:dyDescent="0.2">
      <c r="K2188" s="213"/>
      <c r="L2188" s="194"/>
      <c r="M2188" s="188"/>
      <c r="N2188" s="220"/>
    </row>
    <row r="2189" spans="11:14" x14ac:dyDescent="0.2">
      <c r="K2189" s="213"/>
      <c r="L2189" s="194"/>
      <c r="M2189" s="188"/>
      <c r="N2189" s="220"/>
    </row>
    <row r="2190" spans="11:14" x14ac:dyDescent="0.2">
      <c r="K2190" s="213"/>
      <c r="L2190" s="194"/>
      <c r="M2190" s="188"/>
      <c r="N2190" s="220"/>
    </row>
    <row r="2191" spans="11:14" x14ac:dyDescent="0.2">
      <c r="K2191" s="213"/>
      <c r="L2191" s="194"/>
      <c r="M2191" s="188"/>
      <c r="N2191" s="220"/>
    </row>
    <row r="2192" spans="11:14" x14ac:dyDescent="0.2">
      <c r="K2192" s="213"/>
      <c r="L2192" s="194"/>
      <c r="M2192" s="188"/>
      <c r="N2192" s="220"/>
    </row>
    <row r="2193" spans="11:14" x14ac:dyDescent="0.2">
      <c r="K2193" s="213"/>
      <c r="L2193" s="194"/>
      <c r="M2193" s="188"/>
      <c r="N2193" s="220"/>
    </row>
    <row r="2194" spans="11:14" x14ac:dyDescent="0.2">
      <c r="K2194" s="213"/>
      <c r="L2194" s="194"/>
      <c r="M2194" s="188"/>
      <c r="N2194" s="220"/>
    </row>
    <row r="2195" spans="11:14" x14ac:dyDescent="0.2">
      <c r="K2195" s="213"/>
      <c r="L2195" s="194"/>
      <c r="M2195" s="188"/>
      <c r="N2195" s="220"/>
    </row>
    <row r="2196" spans="11:14" x14ac:dyDescent="0.2">
      <c r="K2196" s="213"/>
      <c r="L2196" s="194"/>
      <c r="M2196" s="188"/>
      <c r="N2196" s="220"/>
    </row>
    <row r="2197" spans="11:14" x14ac:dyDescent="0.2">
      <c r="K2197" s="213"/>
      <c r="L2197" s="194"/>
      <c r="M2197" s="188"/>
      <c r="N2197" s="220"/>
    </row>
    <row r="2198" spans="11:14" x14ac:dyDescent="0.2">
      <c r="K2198" s="213"/>
      <c r="L2198" s="194"/>
      <c r="M2198" s="188"/>
      <c r="N2198" s="220"/>
    </row>
    <row r="2199" spans="11:14" x14ac:dyDescent="0.2">
      <c r="K2199" s="213"/>
      <c r="L2199" s="194"/>
      <c r="M2199" s="188"/>
      <c r="N2199" s="220"/>
    </row>
    <row r="2200" spans="11:14" x14ac:dyDescent="0.2">
      <c r="K2200" s="213"/>
      <c r="L2200" s="194"/>
      <c r="M2200" s="188"/>
      <c r="N2200" s="220"/>
    </row>
    <row r="2201" spans="11:14" x14ac:dyDescent="0.2">
      <c r="K2201" s="213"/>
      <c r="L2201" s="194"/>
      <c r="M2201" s="188"/>
      <c r="N2201" s="220"/>
    </row>
    <row r="2202" spans="11:14" x14ac:dyDescent="0.2">
      <c r="K2202" s="213"/>
      <c r="L2202" s="194"/>
      <c r="M2202" s="188"/>
      <c r="N2202" s="220"/>
    </row>
    <row r="2203" spans="11:14" x14ac:dyDescent="0.2">
      <c r="K2203" s="213"/>
      <c r="L2203" s="194"/>
      <c r="M2203" s="188"/>
      <c r="N2203" s="220"/>
    </row>
    <row r="2204" spans="11:14" x14ac:dyDescent="0.2">
      <c r="K2204" s="213"/>
      <c r="L2204" s="194"/>
      <c r="M2204" s="188"/>
      <c r="N2204" s="220"/>
    </row>
    <row r="2205" spans="11:14" x14ac:dyDescent="0.2">
      <c r="K2205" s="213"/>
      <c r="L2205" s="194"/>
      <c r="M2205" s="188"/>
      <c r="N2205" s="220"/>
    </row>
    <row r="2206" spans="11:14" x14ac:dyDescent="0.2">
      <c r="K2206" s="213"/>
      <c r="L2206" s="194"/>
      <c r="M2206" s="188"/>
      <c r="N2206" s="220"/>
    </row>
    <row r="2207" spans="11:14" x14ac:dyDescent="0.2">
      <c r="K2207" s="213"/>
      <c r="L2207" s="194"/>
      <c r="M2207" s="188"/>
      <c r="N2207" s="220"/>
    </row>
    <row r="2208" spans="11:14" x14ac:dyDescent="0.2">
      <c r="K2208" s="213"/>
      <c r="L2208" s="194"/>
      <c r="M2208" s="188"/>
      <c r="N2208" s="220"/>
    </row>
    <row r="2209" spans="11:14" x14ac:dyDescent="0.2">
      <c r="K2209" s="213"/>
      <c r="L2209" s="194"/>
      <c r="M2209" s="188"/>
      <c r="N2209" s="220"/>
    </row>
    <row r="2210" spans="11:14" x14ac:dyDescent="0.2">
      <c r="K2210" s="213"/>
      <c r="L2210" s="194"/>
      <c r="M2210" s="188"/>
      <c r="N2210" s="220"/>
    </row>
    <row r="2211" spans="11:14" x14ac:dyDescent="0.2">
      <c r="K2211" s="213"/>
      <c r="L2211" s="194"/>
      <c r="M2211" s="188"/>
      <c r="N2211" s="220"/>
    </row>
    <row r="2212" spans="11:14" x14ac:dyDescent="0.2">
      <c r="K2212" s="213"/>
      <c r="L2212" s="194"/>
      <c r="M2212" s="188"/>
      <c r="N2212" s="220"/>
    </row>
    <row r="2213" spans="11:14" x14ac:dyDescent="0.2">
      <c r="K2213" s="213"/>
      <c r="L2213" s="194"/>
      <c r="M2213" s="188"/>
      <c r="N2213" s="220"/>
    </row>
    <row r="2214" spans="11:14" x14ac:dyDescent="0.2">
      <c r="K2214" s="213"/>
      <c r="L2214" s="194"/>
      <c r="M2214" s="188"/>
      <c r="N2214" s="220"/>
    </row>
    <row r="2215" spans="11:14" x14ac:dyDescent="0.2">
      <c r="K2215" s="213"/>
      <c r="L2215" s="194"/>
      <c r="M2215" s="188"/>
      <c r="N2215" s="220"/>
    </row>
    <row r="2216" spans="11:14" x14ac:dyDescent="0.2">
      <c r="K2216" s="213"/>
      <c r="L2216" s="194"/>
      <c r="M2216" s="188"/>
      <c r="N2216" s="220"/>
    </row>
    <row r="2217" spans="11:14" x14ac:dyDescent="0.2">
      <c r="K2217" s="213"/>
      <c r="L2217" s="194"/>
      <c r="M2217" s="188"/>
      <c r="N2217" s="220"/>
    </row>
    <row r="2218" spans="11:14" x14ac:dyDescent="0.2">
      <c r="K2218" s="213"/>
      <c r="L2218" s="194"/>
      <c r="M2218" s="188"/>
      <c r="N2218" s="220"/>
    </row>
    <row r="2219" spans="11:14" x14ac:dyDescent="0.2">
      <c r="K2219" s="213"/>
      <c r="L2219" s="194"/>
      <c r="M2219" s="188"/>
      <c r="N2219" s="220"/>
    </row>
    <row r="2220" spans="11:14" x14ac:dyDescent="0.2">
      <c r="K2220" s="213"/>
      <c r="L2220" s="194"/>
      <c r="M2220" s="188"/>
      <c r="N2220" s="220"/>
    </row>
    <row r="2221" spans="11:14" x14ac:dyDescent="0.2">
      <c r="K2221" s="213"/>
      <c r="L2221" s="194"/>
      <c r="M2221" s="188"/>
      <c r="N2221" s="220"/>
    </row>
    <row r="2222" spans="11:14" x14ac:dyDescent="0.2">
      <c r="K2222" s="213"/>
      <c r="L2222" s="194"/>
      <c r="M2222" s="188"/>
      <c r="N2222" s="220"/>
    </row>
    <row r="2223" spans="11:14" x14ac:dyDescent="0.2">
      <c r="K2223" s="213"/>
      <c r="L2223" s="194"/>
      <c r="M2223" s="188"/>
      <c r="N2223" s="220"/>
    </row>
    <row r="2224" spans="11:14" x14ac:dyDescent="0.2">
      <c r="K2224" s="213"/>
      <c r="L2224" s="194"/>
      <c r="M2224" s="188"/>
      <c r="N2224" s="220"/>
    </row>
    <row r="2225" spans="11:14" x14ac:dyDescent="0.2">
      <c r="K2225" s="213"/>
      <c r="L2225" s="194"/>
      <c r="M2225" s="188"/>
      <c r="N2225" s="220"/>
    </row>
    <row r="2226" spans="11:14" x14ac:dyDescent="0.2">
      <c r="K2226" s="213"/>
      <c r="L2226" s="194"/>
      <c r="M2226" s="188"/>
      <c r="N2226" s="220"/>
    </row>
    <row r="2227" spans="11:14" x14ac:dyDescent="0.2">
      <c r="K2227" s="213"/>
      <c r="L2227" s="194"/>
      <c r="M2227" s="188"/>
      <c r="N2227" s="220"/>
    </row>
    <row r="2228" spans="11:14" x14ac:dyDescent="0.2">
      <c r="K2228" s="213"/>
      <c r="L2228" s="194"/>
      <c r="M2228" s="188"/>
      <c r="N2228" s="220"/>
    </row>
    <row r="2229" spans="11:14" x14ac:dyDescent="0.2">
      <c r="K2229" s="213"/>
      <c r="L2229" s="194"/>
      <c r="M2229" s="188"/>
      <c r="N2229" s="220"/>
    </row>
    <row r="2230" spans="11:14" x14ac:dyDescent="0.2">
      <c r="K2230" s="213"/>
      <c r="L2230" s="194"/>
      <c r="M2230" s="188"/>
      <c r="N2230" s="220"/>
    </row>
    <row r="2231" spans="11:14" x14ac:dyDescent="0.2">
      <c r="K2231" s="213"/>
      <c r="L2231" s="194"/>
      <c r="M2231" s="188"/>
      <c r="N2231" s="220"/>
    </row>
    <row r="2232" spans="11:14" x14ac:dyDescent="0.2">
      <c r="K2232" s="213"/>
      <c r="L2232" s="194"/>
      <c r="M2232" s="188"/>
      <c r="N2232" s="220"/>
    </row>
    <row r="2233" spans="11:14" x14ac:dyDescent="0.2">
      <c r="K2233" s="213"/>
      <c r="L2233" s="194"/>
      <c r="M2233" s="188"/>
      <c r="N2233" s="220"/>
    </row>
    <row r="2234" spans="11:14" x14ac:dyDescent="0.2">
      <c r="K2234" s="213"/>
      <c r="L2234" s="194"/>
      <c r="M2234" s="188"/>
      <c r="N2234" s="220"/>
    </row>
    <row r="2235" spans="11:14" x14ac:dyDescent="0.2">
      <c r="K2235" s="213"/>
      <c r="L2235" s="194"/>
      <c r="M2235" s="188"/>
      <c r="N2235" s="220"/>
    </row>
    <row r="2236" spans="11:14" x14ac:dyDescent="0.2">
      <c r="K2236" s="213"/>
      <c r="L2236" s="194"/>
      <c r="M2236" s="188"/>
      <c r="N2236" s="220"/>
    </row>
    <row r="2237" spans="11:14" x14ac:dyDescent="0.2">
      <c r="K2237" s="213"/>
      <c r="L2237" s="194"/>
      <c r="M2237" s="188"/>
      <c r="N2237" s="220"/>
    </row>
    <row r="2238" spans="11:14" x14ac:dyDescent="0.2">
      <c r="K2238" s="213"/>
      <c r="L2238" s="194"/>
      <c r="M2238" s="188"/>
      <c r="N2238" s="220"/>
    </row>
    <row r="2239" spans="11:14" x14ac:dyDescent="0.2">
      <c r="K2239" s="213"/>
      <c r="L2239" s="194"/>
      <c r="M2239" s="188"/>
      <c r="N2239" s="220"/>
    </row>
    <row r="2240" spans="11:14" x14ac:dyDescent="0.2">
      <c r="K2240" s="213"/>
      <c r="L2240" s="194"/>
      <c r="M2240" s="188"/>
      <c r="N2240" s="220"/>
    </row>
    <row r="2241" spans="11:14" x14ac:dyDescent="0.2">
      <c r="K2241" s="213"/>
      <c r="L2241" s="194"/>
      <c r="M2241" s="188"/>
      <c r="N2241" s="220"/>
    </row>
    <row r="2242" spans="11:14" x14ac:dyDescent="0.2">
      <c r="K2242" s="213"/>
      <c r="L2242" s="194"/>
      <c r="M2242" s="188"/>
      <c r="N2242" s="220"/>
    </row>
    <row r="2243" spans="11:14" x14ac:dyDescent="0.2">
      <c r="K2243" s="213"/>
      <c r="L2243" s="194"/>
      <c r="M2243" s="188"/>
      <c r="N2243" s="220"/>
    </row>
    <row r="2244" spans="11:14" x14ac:dyDescent="0.2">
      <c r="K2244" s="213"/>
      <c r="L2244" s="194"/>
      <c r="M2244" s="188"/>
      <c r="N2244" s="220"/>
    </row>
    <row r="2245" spans="11:14" x14ac:dyDescent="0.2">
      <c r="K2245" s="213"/>
      <c r="L2245" s="194"/>
      <c r="M2245" s="188"/>
      <c r="N2245" s="220"/>
    </row>
    <row r="2246" spans="11:14" x14ac:dyDescent="0.2">
      <c r="K2246" s="213"/>
      <c r="L2246" s="194"/>
      <c r="M2246" s="188"/>
      <c r="N2246" s="220"/>
    </row>
    <row r="2247" spans="11:14" x14ac:dyDescent="0.2">
      <c r="K2247" s="213"/>
      <c r="L2247" s="194"/>
      <c r="M2247" s="188"/>
      <c r="N2247" s="220"/>
    </row>
    <row r="2248" spans="11:14" x14ac:dyDescent="0.2">
      <c r="K2248" s="213"/>
      <c r="L2248" s="194"/>
      <c r="M2248" s="188"/>
      <c r="N2248" s="220"/>
    </row>
    <row r="2249" spans="11:14" x14ac:dyDescent="0.2">
      <c r="K2249" s="213"/>
      <c r="L2249" s="194"/>
      <c r="M2249" s="188"/>
      <c r="N2249" s="220"/>
    </row>
    <row r="2250" spans="11:14" x14ac:dyDescent="0.2">
      <c r="K2250" s="213"/>
      <c r="L2250" s="194"/>
      <c r="M2250" s="188"/>
      <c r="N2250" s="220"/>
    </row>
    <row r="2251" spans="11:14" x14ac:dyDescent="0.2">
      <c r="K2251" s="213"/>
      <c r="L2251" s="194"/>
      <c r="M2251" s="188"/>
      <c r="N2251" s="220"/>
    </row>
    <row r="2252" spans="11:14" x14ac:dyDescent="0.2">
      <c r="K2252" s="213"/>
      <c r="L2252" s="194"/>
      <c r="M2252" s="188"/>
      <c r="N2252" s="220"/>
    </row>
    <row r="2253" spans="11:14" x14ac:dyDescent="0.2">
      <c r="K2253" s="213"/>
      <c r="L2253" s="194"/>
      <c r="M2253" s="188"/>
      <c r="N2253" s="220"/>
    </row>
    <row r="2254" spans="11:14" x14ac:dyDescent="0.2">
      <c r="K2254" s="213"/>
      <c r="L2254" s="194"/>
      <c r="M2254" s="188"/>
      <c r="N2254" s="220"/>
    </row>
    <row r="2255" spans="11:14" x14ac:dyDescent="0.2">
      <c r="K2255" s="213"/>
      <c r="L2255" s="194"/>
      <c r="M2255" s="188"/>
      <c r="N2255" s="220"/>
    </row>
    <row r="2256" spans="11:14" x14ac:dyDescent="0.2">
      <c r="K2256" s="213"/>
      <c r="L2256" s="194"/>
      <c r="M2256" s="188"/>
      <c r="N2256" s="220"/>
    </row>
    <row r="2257" spans="11:14" x14ac:dyDescent="0.2">
      <c r="K2257" s="213"/>
      <c r="L2257" s="194"/>
      <c r="M2257" s="188"/>
      <c r="N2257" s="220"/>
    </row>
    <row r="2258" spans="11:14" x14ac:dyDescent="0.2">
      <c r="K2258" s="213"/>
      <c r="L2258" s="194"/>
      <c r="M2258" s="188"/>
      <c r="N2258" s="220"/>
    </row>
    <row r="2259" spans="11:14" x14ac:dyDescent="0.2">
      <c r="K2259" s="213"/>
      <c r="L2259" s="194"/>
      <c r="M2259" s="188"/>
      <c r="N2259" s="220"/>
    </row>
    <row r="2260" spans="11:14" x14ac:dyDescent="0.2">
      <c r="K2260" s="213"/>
      <c r="L2260" s="194"/>
      <c r="M2260" s="188"/>
      <c r="N2260" s="220"/>
    </row>
    <row r="2261" spans="11:14" x14ac:dyDescent="0.2">
      <c r="K2261" s="213"/>
      <c r="L2261" s="194"/>
      <c r="M2261" s="188"/>
      <c r="N2261" s="220"/>
    </row>
    <row r="2262" spans="11:14" x14ac:dyDescent="0.2">
      <c r="K2262" s="213"/>
      <c r="L2262" s="194"/>
      <c r="M2262" s="188"/>
      <c r="N2262" s="220"/>
    </row>
    <row r="2263" spans="11:14" x14ac:dyDescent="0.2">
      <c r="K2263" s="213"/>
      <c r="L2263" s="194"/>
      <c r="M2263" s="188"/>
      <c r="N2263" s="220"/>
    </row>
    <row r="2264" spans="11:14" x14ac:dyDescent="0.2">
      <c r="K2264" s="213"/>
      <c r="L2264" s="194"/>
      <c r="M2264" s="188"/>
      <c r="N2264" s="220"/>
    </row>
    <row r="2265" spans="11:14" x14ac:dyDescent="0.2">
      <c r="K2265" s="213"/>
      <c r="L2265" s="194"/>
      <c r="M2265" s="188"/>
      <c r="N2265" s="220"/>
    </row>
    <row r="2266" spans="11:14" x14ac:dyDescent="0.2">
      <c r="K2266" s="213"/>
      <c r="L2266" s="194"/>
      <c r="M2266" s="188"/>
      <c r="N2266" s="220"/>
    </row>
    <row r="2267" spans="11:14" x14ac:dyDescent="0.2">
      <c r="K2267" s="213"/>
      <c r="L2267" s="194"/>
      <c r="M2267" s="188"/>
      <c r="N2267" s="220"/>
    </row>
    <row r="2268" spans="11:14" x14ac:dyDescent="0.2">
      <c r="K2268" s="213"/>
      <c r="L2268" s="194"/>
      <c r="M2268" s="188"/>
      <c r="N2268" s="220"/>
    </row>
    <row r="2269" spans="11:14" x14ac:dyDescent="0.2">
      <c r="K2269" s="213"/>
      <c r="L2269" s="194"/>
      <c r="M2269" s="188"/>
      <c r="N2269" s="220"/>
    </row>
    <row r="2270" spans="11:14" x14ac:dyDescent="0.2">
      <c r="K2270" s="213"/>
      <c r="L2270" s="194"/>
      <c r="M2270" s="188"/>
      <c r="N2270" s="220"/>
    </row>
    <row r="2271" spans="11:14" x14ac:dyDescent="0.2">
      <c r="K2271" s="213"/>
      <c r="L2271" s="194"/>
      <c r="M2271" s="188"/>
      <c r="N2271" s="220"/>
    </row>
    <row r="2272" spans="11:14" x14ac:dyDescent="0.2">
      <c r="K2272" s="213"/>
      <c r="L2272" s="194"/>
      <c r="M2272" s="188"/>
      <c r="N2272" s="220"/>
    </row>
    <row r="2273" spans="11:14" x14ac:dyDescent="0.2">
      <c r="K2273" s="213"/>
      <c r="L2273" s="194"/>
      <c r="M2273" s="188"/>
      <c r="N2273" s="220"/>
    </row>
    <row r="2274" spans="11:14" x14ac:dyDescent="0.2">
      <c r="K2274" s="213"/>
      <c r="L2274" s="194"/>
      <c r="M2274" s="188"/>
      <c r="N2274" s="220"/>
    </row>
    <row r="2275" spans="11:14" x14ac:dyDescent="0.2">
      <c r="K2275" s="213"/>
      <c r="L2275" s="194"/>
      <c r="M2275" s="188"/>
      <c r="N2275" s="220"/>
    </row>
    <row r="2276" spans="11:14" x14ac:dyDescent="0.2">
      <c r="K2276" s="213"/>
      <c r="L2276" s="194"/>
      <c r="M2276" s="188"/>
      <c r="N2276" s="220"/>
    </row>
    <row r="2277" spans="11:14" x14ac:dyDescent="0.2">
      <c r="K2277" s="213"/>
      <c r="L2277" s="194"/>
      <c r="M2277" s="188"/>
      <c r="N2277" s="220"/>
    </row>
    <row r="2278" spans="11:14" x14ac:dyDescent="0.2">
      <c r="K2278" s="213"/>
      <c r="L2278" s="194"/>
      <c r="M2278" s="188"/>
      <c r="N2278" s="220"/>
    </row>
    <row r="2279" spans="11:14" x14ac:dyDescent="0.2">
      <c r="K2279" s="213"/>
      <c r="L2279" s="194"/>
      <c r="M2279" s="188"/>
      <c r="N2279" s="220"/>
    </row>
    <row r="2280" spans="11:14" x14ac:dyDescent="0.2">
      <c r="K2280" s="213"/>
      <c r="L2280" s="194"/>
      <c r="M2280" s="188"/>
      <c r="N2280" s="220"/>
    </row>
    <row r="2281" spans="11:14" x14ac:dyDescent="0.2">
      <c r="K2281" s="213"/>
      <c r="L2281" s="194"/>
      <c r="M2281" s="188"/>
      <c r="N2281" s="220"/>
    </row>
    <row r="2282" spans="11:14" x14ac:dyDescent="0.2">
      <c r="K2282" s="213"/>
      <c r="L2282" s="194"/>
      <c r="M2282" s="188"/>
      <c r="N2282" s="220"/>
    </row>
    <row r="2283" spans="11:14" x14ac:dyDescent="0.2">
      <c r="K2283" s="213"/>
      <c r="L2283" s="194"/>
      <c r="M2283" s="188"/>
      <c r="N2283" s="220"/>
    </row>
    <row r="2284" spans="11:14" x14ac:dyDescent="0.2">
      <c r="K2284" s="213"/>
      <c r="L2284" s="194"/>
      <c r="M2284" s="188"/>
      <c r="N2284" s="220"/>
    </row>
    <row r="2285" spans="11:14" x14ac:dyDescent="0.2">
      <c r="K2285" s="213"/>
      <c r="L2285" s="194"/>
      <c r="M2285" s="188"/>
      <c r="N2285" s="220"/>
    </row>
    <row r="2286" spans="11:14" x14ac:dyDescent="0.2">
      <c r="K2286" s="213"/>
      <c r="L2286" s="194"/>
      <c r="M2286" s="188"/>
      <c r="N2286" s="220"/>
    </row>
    <row r="2287" spans="11:14" x14ac:dyDescent="0.2">
      <c r="K2287" s="213"/>
      <c r="L2287" s="194"/>
      <c r="M2287" s="188"/>
      <c r="N2287" s="220"/>
    </row>
    <row r="2288" spans="11:14" x14ac:dyDescent="0.2">
      <c r="K2288" s="213"/>
      <c r="L2288" s="194"/>
      <c r="M2288" s="188"/>
      <c r="N2288" s="220"/>
    </row>
    <row r="2289" spans="11:14" x14ac:dyDescent="0.2">
      <c r="K2289" s="213"/>
      <c r="L2289" s="194"/>
      <c r="M2289" s="188"/>
      <c r="N2289" s="220"/>
    </row>
    <row r="2290" spans="11:14" x14ac:dyDescent="0.2">
      <c r="K2290" s="213"/>
      <c r="L2290" s="194"/>
      <c r="M2290" s="188"/>
      <c r="N2290" s="220"/>
    </row>
    <row r="2291" spans="11:14" x14ac:dyDescent="0.2">
      <c r="K2291" s="213"/>
      <c r="L2291" s="194"/>
      <c r="M2291" s="188"/>
      <c r="N2291" s="220"/>
    </row>
    <row r="2292" spans="11:14" x14ac:dyDescent="0.2">
      <c r="K2292" s="213"/>
      <c r="L2292" s="194"/>
      <c r="M2292" s="188"/>
      <c r="N2292" s="220"/>
    </row>
    <row r="2293" spans="11:14" x14ac:dyDescent="0.2">
      <c r="K2293" s="213"/>
      <c r="L2293" s="194"/>
      <c r="M2293" s="188"/>
      <c r="N2293" s="220"/>
    </row>
    <row r="2294" spans="11:14" x14ac:dyDescent="0.2">
      <c r="K2294" s="213"/>
      <c r="L2294" s="194"/>
      <c r="M2294" s="188"/>
      <c r="N2294" s="220"/>
    </row>
    <row r="2295" spans="11:14" x14ac:dyDescent="0.2">
      <c r="K2295" s="213"/>
      <c r="L2295" s="194"/>
      <c r="M2295" s="188"/>
      <c r="N2295" s="220"/>
    </row>
    <row r="2296" spans="11:14" x14ac:dyDescent="0.2">
      <c r="K2296" s="213"/>
      <c r="L2296" s="194"/>
      <c r="M2296" s="188"/>
      <c r="N2296" s="220"/>
    </row>
    <row r="2297" spans="11:14" x14ac:dyDescent="0.2">
      <c r="K2297" s="213"/>
      <c r="L2297" s="194"/>
      <c r="M2297" s="188"/>
      <c r="N2297" s="220"/>
    </row>
    <row r="2298" spans="11:14" x14ac:dyDescent="0.2">
      <c r="K2298" s="213"/>
      <c r="L2298" s="194"/>
      <c r="M2298" s="188"/>
      <c r="N2298" s="220"/>
    </row>
    <row r="2299" spans="11:14" x14ac:dyDescent="0.2">
      <c r="K2299" s="213"/>
      <c r="L2299" s="194"/>
      <c r="M2299" s="188"/>
      <c r="N2299" s="220"/>
    </row>
    <row r="2300" spans="11:14" x14ac:dyDescent="0.2">
      <c r="K2300" s="213"/>
      <c r="L2300" s="194"/>
      <c r="M2300" s="188"/>
      <c r="N2300" s="220"/>
    </row>
    <row r="2301" spans="11:14" x14ac:dyDescent="0.2">
      <c r="K2301" s="213"/>
      <c r="L2301" s="194"/>
      <c r="M2301" s="188"/>
      <c r="N2301" s="220"/>
    </row>
    <row r="2302" spans="11:14" x14ac:dyDescent="0.2">
      <c r="K2302" s="213"/>
      <c r="L2302" s="194"/>
      <c r="M2302" s="188"/>
      <c r="N2302" s="220"/>
    </row>
    <row r="2303" spans="11:14" x14ac:dyDescent="0.2">
      <c r="K2303" s="213"/>
      <c r="L2303" s="194"/>
      <c r="M2303" s="188"/>
      <c r="N2303" s="220"/>
    </row>
    <row r="2304" spans="11:14" x14ac:dyDescent="0.2">
      <c r="K2304" s="213"/>
      <c r="L2304" s="194"/>
      <c r="M2304" s="188"/>
      <c r="N2304" s="220"/>
    </row>
    <row r="2305" spans="11:14" x14ac:dyDescent="0.2">
      <c r="K2305" s="213"/>
      <c r="L2305" s="194"/>
      <c r="M2305" s="188"/>
      <c r="N2305" s="220"/>
    </row>
    <row r="2306" spans="11:14" x14ac:dyDescent="0.2">
      <c r="K2306" s="213"/>
      <c r="L2306" s="194"/>
      <c r="M2306" s="188"/>
      <c r="N2306" s="220"/>
    </row>
    <row r="2307" spans="11:14" x14ac:dyDescent="0.2">
      <c r="K2307" s="213"/>
      <c r="L2307" s="194"/>
      <c r="M2307" s="188"/>
      <c r="N2307" s="220"/>
    </row>
    <row r="2308" spans="11:14" x14ac:dyDescent="0.2">
      <c r="K2308" s="213"/>
      <c r="L2308" s="194"/>
      <c r="M2308" s="188"/>
      <c r="N2308" s="220"/>
    </row>
    <row r="2309" spans="11:14" x14ac:dyDescent="0.2">
      <c r="K2309" s="213"/>
      <c r="L2309" s="194"/>
      <c r="M2309" s="188"/>
      <c r="N2309" s="220"/>
    </row>
    <row r="2310" spans="11:14" x14ac:dyDescent="0.2">
      <c r="K2310" s="213"/>
      <c r="L2310" s="194"/>
      <c r="M2310" s="188"/>
      <c r="N2310" s="220"/>
    </row>
    <row r="2311" spans="11:14" x14ac:dyDescent="0.2">
      <c r="K2311" s="213"/>
      <c r="L2311" s="194"/>
      <c r="M2311" s="188"/>
      <c r="N2311" s="220"/>
    </row>
    <row r="2312" spans="11:14" x14ac:dyDescent="0.2">
      <c r="K2312" s="213"/>
      <c r="L2312" s="194"/>
      <c r="M2312" s="188"/>
      <c r="N2312" s="220"/>
    </row>
    <row r="2313" spans="11:14" x14ac:dyDescent="0.2">
      <c r="K2313" s="213"/>
      <c r="L2313" s="194"/>
      <c r="M2313" s="188"/>
      <c r="N2313" s="220"/>
    </row>
    <row r="2314" spans="11:14" x14ac:dyDescent="0.2">
      <c r="K2314" s="213"/>
      <c r="L2314" s="194"/>
      <c r="M2314" s="188"/>
      <c r="N2314" s="220"/>
    </row>
    <row r="2315" spans="11:14" x14ac:dyDescent="0.2">
      <c r="K2315" s="213"/>
      <c r="L2315" s="194"/>
      <c r="M2315" s="188"/>
      <c r="N2315" s="220"/>
    </row>
    <row r="2316" spans="11:14" x14ac:dyDescent="0.2">
      <c r="K2316" s="213"/>
      <c r="L2316" s="194"/>
      <c r="M2316" s="188"/>
      <c r="N2316" s="220"/>
    </row>
    <row r="2317" spans="11:14" x14ac:dyDescent="0.2">
      <c r="K2317" s="213"/>
      <c r="L2317" s="194"/>
      <c r="M2317" s="188"/>
      <c r="N2317" s="220"/>
    </row>
    <row r="2318" spans="11:14" x14ac:dyDescent="0.2">
      <c r="K2318" s="213"/>
      <c r="L2318" s="194"/>
      <c r="M2318" s="188"/>
      <c r="N2318" s="220"/>
    </row>
    <row r="2319" spans="11:14" x14ac:dyDescent="0.2">
      <c r="K2319" s="213"/>
      <c r="L2319" s="194"/>
      <c r="M2319" s="188"/>
      <c r="N2319" s="220"/>
    </row>
    <row r="2320" spans="11:14" x14ac:dyDescent="0.2">
      <c r="K2320" s="213"/>
      <c r="L2320" s="194"/>
      <c r="M2320" s="188"/>
      <c r="N2320" s="220"/>
    </row>
    <row r="2321" spans="11:14" x14ac:dyDescent="0.2">
      <c r="K2321" s="213"/>
      <c r="L2321" s="194"/>
      <c r="M2321" s="188"/>
      <c r="N2321" s="220"/>
    </row>
    <row r="2322" spans="11:14" x14ac:dyDescent="0.2">
      <c r="K2322" s="213"/>
      <c r="L2322" s="194"/>
      <c r="M2322" s="188"/>
      <c r="N2322" s="220"/>
    </row>
    <row r="2323" spans="11:14" x14ac:dyDescent="0.2">
      <c r="K2323" s="213"/>
      <c r="L2323" s="194"/>
      <c r="M2323" s="188"/>
      <c r="N2323" s="220"/>
    </row>
    <row r="2324" spans="11:14" x14ac:dyDescent="0.2">
      <c r="K2324" s="213"/>
      <c r="L2324" s="194"/>
      <c r="M2324" s="188"/>
      <c r="N2324" s="220"/>
    </row>
    <row r="2325" spans="11:14" x14ac:dyDescent="0.2">
      <c r="K2325" s="213"/>
      <c r="L2325" s="194"/>
      <c r="M2325" s="188"/>
      <c r="N2325" s="220"/>
    </row>
    <row r="2326" spans="11:14" x14ac:dyDescent="0.2">
      <c r="K2326" s="213"/>
      <c r="L2326" s="194"/>
      <c r="M2326" s="188"/>
      <c r="N2326" s="220"/>
    </row>
    <row r="2327" spans="11:14" x14ac:dyDescent="0.2">
      <c r="K2327" s="213"/>
      <c r="L2327" s="194"/>
      <c r="M2327" s="188"/>
      <c r="N2327" s="220"/>
    </row>
    <row r="2328" spans="11:14" x14ac:dyDescent="0.2">
      <c r="K2328" s="213"/>
      <c r="L2328" s="194"/>
      <c r="M2328" s="188"/>
      <c r="N2328" s="220"/>
    </row>
    <row r="2329" spans="11:14" x14ac:dyDescent="0.2">
      <c r="K2329" s="213"/>
      <c r="L2329" s="194"/>
      <c r="M2329" s="188"/>
      <c r="N2329" s="220"/>
    </row>
    <row r="2330" spans="11:14" x14ac:dyDescent="0.2">
      <c r="K2330" s="213"/>
      <c r="L2330" s="194"/>
      <c r="M2330" s="188"/>
      <c r="N2330" s="220"/>
    </row>
    <row r="2331" spans="11:14" x14ac:dyDescent="0.2">
      <c r="K2331" s="213"/>
      <c r="L2331" s="194"/>
      <c r="M2331" s="188"/>
      <c r="N2331" s="220"/>
    </row>
    <row r="2332" spans="11:14" x14ac:dyDescent="0.2">
      <c r="K2332" s="213"/>
      <c r="L2332" s="194"/>
      <c r="M2332" s="188"/>
      <c r="N2332" s="220"/>
    </row>
    <row r="2333" spans="11:14" x14ac:dyDescent="0.2">
      <c r="K2333" s="213"/>
      <c r="L2333" s="194"/>
      <c r="M2333" s="188"/>
      <c r="N2333" s="220"/>
    </row>
    <row r="2334" spans="11:14" x14ac:dyDescent="0.2">
      <c r="K2334" s="213"/>
      <c r="L2334" s="194"/>
      <c r="M2334" s="188"/>
      <c r="N2334" s="220"/>
    </row>
    <row r="2335" spans="11:14" x14ac:dyDescent="0.2">
      <c r="K2335" s="213"/>
      <c r="L2335" s="194"/>
      <c r="M2335" s="188"/>
      <c r="N2335" s="220"/>
    </row>
    <row r="2336" spans="11:14" x14ac:dyDescent="0.2">
      <c r="K2336" s="213"/>
      <c r="L2336" s="194"/>
      <c r="M2336" s="188"/>
      <c r="N2336" s="220"/>
    </row>
    <row r="2337" spans="11:14" x14ac:dyDescent="0.2">
      <c r="K2337" s="213"/>
      <c r="L2337" s="194"/>
      <c r="M2337" s="188"/>
      <c r="N2337" s="220"/>
    </row>
    <row r="2338" spans="11:14" x14ac:dyDescent="0.2">
      <c r="K2338" s="213"/>
      <c r="L2338" s="194"/>
      <c r="M2338" s="188"/>
      <c r="N2338" s="220"/>
    </row>
    <row r="2339" spans="11:14" x14ac:dyDescent="0.2">
      <c r="K2339" s="213"/>
      <c r="L2339" s="194"/>
      <c r="M2339" s="188"/>
      <c r="N2339" s="220"/>
    </row>
    <row r="2340" spans="11:14" x14ac:dyDescent="0.2">
      <c r="K2340" s="213"/>
      <c r="L2340" s="194"/>
      <c r="M2340" s="188"/>
      <c r="N2340" s="220"/>
    </row>
    <row r="2341" spans="11:14" x14ac:dyDescent="0.2">
      <c r="K2341" s="213"/>
      <c r="L2341" s="194"/>
      <c r="M2341" s="188"/>
      <c r="N2341" s="220"/>
    </row>
    <row r="2342" spans="11:14" x14ac:dyDescent="0.2">
      <c r="K2342" s="213"/>
      <c r="L2342" s="194"/>
      <c r="M2342" s="188"/>
      <c r="N2342" s="220"/>
    </row>
    <row r="2343" spans="11:14" x14ac:dyDescent="0.2">
      <c r="K2343" s="213"/>
      <c r="L2343" s="194"/>
      <c r="M2343" s="188"/>
      <c r="N2343" s="220"/>
    </row>
    <row r="2344" spans="11:14" x14ac:dyDescent="0.2">
      <c r="K2344" s="213"/>
      <c r="L2344" s="194"/>
      <c r="M2344" s="188"/>
      <c r="N2344" s="220"/>
    </row>
    <row r="2345" spans="11:14" x14ac:dyDescent="0.2">
      <c r="K2345" s="213"/>
      <c r="L2345" s="194"/>
      <c r="M2345" s="188"/>
      <c r="N2345" s="220"/>
    </row>
    <row r="2346" spans="11:14" x14ac:dyDescent="0.2">
      <c r="K2346" s="213"/>
      <c r="L2346" s="194"/>
      <c r="M2346" s="188"/>
      <c r="N2346" s="220"/>
    </row>
    <row r="2347" spans="11:14" x14ac:dyDescent="0.2">
      <c r="K2347" s="213"/>
      <c r="L2347" s="194"/>
      <c r="M2347" s="188"/>
      <c r="N2347" s="220"/>
    </row>
    <row r="2348" spans="11:14" x14ac:dyDescent="0.2">
      <c r="K2348" s="213"/>
      <c r="L2348" s="194"/>
      <c r="M2348" s="188"/>
      <c r="N2348" s="220"/>
    </row>
    <row r="2349" spans="11:14" x14ac:dyDescent="0.2">
      <c r="K2349" s="213"/>
      <c r="L2349" s="194"/>
      <c r="M2349" s="188"/>
      <c r="N2349" s="220"/>
    </row>
    <row r="2350" spans="11:14" x14ac:dyDescent="0.2">
      <c r="K2350" s="213"/>
      <c r="L2350" s="194"/>
      <c r="M2350" s="188"/>
      <c r="N2350" s="220"/>
    </row>
    <row r="2351" spans="11:14" x14ac:dyDescent="0.2">
      <c r="K2351" s="213"/>
      <c r="L2351" s="194"/>
      <c r="M2351" s="188"/>
      <c r="N2351" s="220"/>
    </row>
    <row r="2352" spans="11:14" x14ac:dyDescent="0.2">
      <c r="K2352" s="213"/>
      <c r="L2352" s="194"/>
      <c r="M2352" s="188"/>
      <c r="N2352" s="220"/>
    </row>
    <row r="2353" spans="11:14" x14ac:dyDescent="0.2">
      <c r="K2353" s="213"/>
      <c r="L2353" s="194"/>
      <c r="M2353" s="188"/>
      <c r="N2353" s="220"/>
    </row>
    <row r="2354" spans="11:14" x14ac:dyDescent="0.2">
      <c r="K2354" s="213"/>
      <c r="L2354" s="194"/>
      <c r="M2354" s="188"/>
      <c r="N2354" s="220"/>
    </row>
    <row r="2355" spans="11:14" x14ac:dyDescent="0.2">
      <c r="K2355" s="213"/>
      <c r="L2355" s="194"/>
      <c r="M2355" s="188"/>
      <c r="N2355" s="220"/>
    </row>
    <row r="2356" spans="11:14" x14ac:dyDescent="0.2">
      <c r="K2356" s="213"/>
      <c r="L2356" s="194"/>
      <c r="M2356" s="188"/>
      <c r="N2356" s="220"/>
    </row>
    <row r="2357" spans="11:14" x14ac:dyDescent="0.2">
      <c r="K2357" s="213"/>
      <c r="L2357" s="194"/>
      <c r="M2357" s="188"/>
      <c r="N2357" s="220"/>
    </row>
    <row r="2358" spans="11:14" x14ac:dyDescent="0.2">
      <c r="K2358" s="213"/>
      <c r="L2358" s="194"/>
      <c r="M2358" s="188"/>
      <c r="N2358" s="220"/>
    </row>
    <row r="2359" spans="11:14" x14ac:dyDescent="0.2">
      <c r="K2359" s="213"/>
      <c r="L2359" s="194"/>
      <c r="M2359" s="188"/>
      <c r="N2359" s="220"/>
    </row>
    <row r="2360" spans="11:14" x14ac:dyDescent="0.2">
      <c r="K2360" s="213"/>
      <c r="L2360" s="194"/>
      <c r="M2360" s="188"/>
      <c r="N2360" s="220"/>
    </row>
    <row r="2361" spans="11:14" x14ac:dyDescent="0.2">
      <c r="K2361" s="213"/>
      <c r="L2361" s="194"/>
      <c r="M2361" s="188"/>
      <c r="N2361" s="220"/>
    </row>
    <row r="2362" spans="11:14" x14ac:dyDescent="0.2">
      <c r="K2362" s="213"/>
      <c r="L2362" s="194"/>
      <c r="M2362" s="188"/>
      <c r="N2362" s="220"/>
    </row>
    <row r="2363" spans="11:14" x14ac:dyDescent="0.2">
      <c r="K2363" s="213"/>
      <c r="L2363" s="194"/>
      <c r="M2363" s="188"/>
      <c r="N2363" s="220"/>
    </row>
    <row r="2364" spans="11:14" x14ac:dyDescent="0.2">
      <c r="K2364" s="213"/>
      <c r="L2364" s="194"/>
      <c r="M2364" s="188"/>
      <c r="N2364" s="220"/>
    </row>
    <row r="2365" spans="11:14" x14ac:dyDescent="0.2">
      <c r="K2365" s="213"/>
      <c r="L2365" s="194"/>
      <c r="M2365" s="188"/>
      <c r="N2365" s="220"/>
    </row>
    <row r="2366" spans="11:14" x14ac:dyDescent="0.2">
      <c r="K2366" s="213"/>
      <c r="L2366" s="194"/>
      <c r="M2366" s="188"/>
      <c r="N2366" s="220"/>
    </row>
    <row r="2367" spans="11:14" x14ac:dyDescent="0.2">
      <c r="K2367" s="213"/>
      <c r="L2367" s="194"/>
      <c r="M2367" s="188"/>
      <c r="N2367" s="220"/>
    </row>
    <row r="2368" spans="11:14" x14ac:dyDescent="0.2">
      <c r="K2368" s="213"/>
      <c r="L2368" s="194"/>
      <c r="M2368" s="188"/>
      <c r="N2368" s="220"/>
    </row>
    <row r="2369" spans="11:14" x14ac:dyDescent="0.2">
      <c r="K2369" s="213"/>
      <c r="L2369" s="194"/>
      <c r="M2369" s="188"/>
      <c r="N2369" s="220"/>
    </row>
    <row r="2370" spans="11:14" x14ac:dyDescent="0.2">
      <c r="K2370" s="213"/>
      <c r="L2370" s="194"/>
      <c r="M2370" s="188"/>
      <c r="N2370" s="220"/>
    </row>
    <row r="2371" spans="11:14" x14ac:dyDescent="0.2">
      <c r="K2371" s="213"/>
      <c r="L2371" s="194"/>
      <c r="M2371" s="188"/>
      <c r="N2371" s="220"/>
    </row>
    <row r="2372" spans="11:14" x14ac:dyDescent="0.2">
      <c r="K2372" s="213"/>
      <c r="L2372" s="194"/>
      <c r="M2372" s="188"/>
      <c r="N2372" s="220"/>
    </row>
    <row r="2373" spans="11:14" x14ac:dyDescent="0.2">
      <c r="K2373" s="213"/>
      <c r="L2373" s="194"/>
      <c r="M2373" s="188"/>
      <c r="N2373" s="220"/>
    </row>
    <row r="2374" spans="11:14" x14ac:dyDescent="0.2">
      <c r="K2374" s="213"/>
      <c r="L2374" s="194"/>
      <c r="M2374" s="188"/>
      <c r="N2374" s="220"/>
    </row>
    <row r="2375" spans="11:14" x14ac:dyDescent="0.2">
      <c r="K2375" s="213"/>
      <c r="L2375" s="194"/>
      <c r="M2375" s="188"/>
      <c r="N2375" s="220"/>
    </row>
    <row r="2376" spans="11:14" x14ac:dyDescent="0.2">
      <c r="K2376" s="213"/>
      <c r="L2376" s="194"/>
      <c r="M2376" s="188"/>
      <c r="N2376" s="220"/>
    </row>
    <row r="2377" spans="11:14" x14ac:dyDescent="0.2">
      <c r="K2377" s="213"/>
      <c r="L2377" s="194"/>
      <c r="M2377" s="188"/>
      <c r="N2377" s="220"/>
    </row>
    <row r="2378" spans="11:14" x14ac:dyDescent="0.2">
      <c r="K2378" s="213"/>
      <c r="L2378" s="194"/>
      <c r="M2378" s="188"/>
      <c r="N2378" s="220"/>
    </row>
    <row r="2379" spans="11:14" x14ac:dyDescent="0.2">
      <c r="K2379" s="213"/>
      <c r="L2379" s="194"/>
      <c r="M2379" s="188"/>
      <c r="N2379" s="220"/>
    </row>
    <row r="2380" spans="11:14" x14ac:dyDescent="0.2">
      <c r="K2380" s="213"/>
      <c r="L2380" s="194"/>
      <c r="M2380" s="188"/>
      <c r="N2380" s="220"/>
    </row>
    <row r="2381" spans="11:14" x14ac:dyDescent="0.2">
      <c r="K2381" s="213"/>
      <c r="L2381" s="194"/>
      <c r="M2381" s="188"/>
      <c r="N2381" s="220"/>
    </row>
    <row r="2382" spans="11:14" x14ac:dyDescent="0.2">
      <c r="K2382" s="213"/>
      <c r="L2382" s="194"/>
      <c r="M2382" s="188"/>
      <c r="N2382" s="220"/>
    </row>
    <row r="2383" spans="11:14" x14ac:dyDescent="0.2">
      <c r="K2383" s="213"/>
      <c r="L2383" s="194"/>
      <c r="M2383" s="188"/>
      <c r="N2383" s="220"/>
    </row>
    <row r="2384" spans="11:14" x14ac:dyDescent="0.2">
      <c r="K2384" s="213"/>
      <c r="L2384" s="194"/>
      <c r="M2384" s="188"/>
      <c r="N2384" s="220"/>
    </row>
    <row r="2385" spans="11:14" x14ac:dyDescent="0.2">
      <c r="K2385" s="213"/>
      <c r="L2385" s="194"/>
      <c r="M2385" s="188"/>
      <c r="N2385" s="220"/>
    </row>
    <row r="2386" spans="11:14" x14ac:dyDescent="0.2">
      <c r="K2386" s="213"/>
      <c r="L2386" s="194"/>
      <c r="M2386" s="188"/>
      <c r="N2386" s="220"/>
    </row>
    <row r="2387" spans="11:14" x14ac:dyDescent="0.2">
      <c r="K2387" s="213"/>
      <c r="L2387" s="194"/>
      <c r="M2387" s="188"/>
      <c r="N2387" s="220"/>
    </row>
    <row r="2388" spans="11:14" x14ac:dyDescent="0.2">
      <c r="K2388" s="213"/>
      <c r="L2388" s="194"/>
      <c r="M2388" s="188"/>
      <c r="N2388" s="220"/>
    </row>
    <row r="2389" spans="11:14" x14ac:dyDescent="0.2">
      <c r="K2389" s="213"/>
      <c r="L2389" s="194"/>
      <c r="M2389" s="188"/>
      <c r="N2389" s="220"/>
    </row>
    <row r="2390" spans="11:14" x14ac:dyDescent="0.2">
      <c r="K2390" s="213"/>
      <c r="L2390" s="194"/>
      <c r="M2390" s="188"/>
      <c r="N2390" s="220"/>
    </row>
    <row r="2391" spans="11:14" x14ac:dyDescent="0.2">
      <c r="K2391" s="213"/>
      <c r="L2391" s="194"/>
      <c r="M2391" s="188"/>
      <c r="N2391" s="220"/>
    </row>
    <row r="2392" spans="11:14" x14ac:dyDescent="0.2">
      <c r="K2392" s="213"/>
      <c r="L2392" s="194"/>
      <c r="M2392" s="188"/>
      <c r="N2392" s="220"/>
    </row>
    <row r="2393" spans="11:14" x14ac:dyDescent="0.2">
      <c r="K2393" s="213"/>
      <c r="L2393" s="194"/>
      <c r="M2393" s="188"/>
      <c r="N2393" s="220"/>
    </row>
    <row r="2394" spans="11:14" x14ac:dyDescent="0.2">
      <c r="K2394" s="213"/>
      <c r="L2394" s="194"/>
      <c r="M2394" s="188"/>
      <c r="N2394" s="220"/>
    </row>
    <row r="2395" spans="11:14" x14ac:dyDescent="0.2">
      <c r="K2395" s="213"/>
      <c r="L2395" s="194"/>
      <c r="M2395" s="188"/>
      <c r="N2395" s="220"/>
    </row>
    <row r="2396" spans="11:14" x14ac:dyDescent="0.2">
      <c r="K2396" s="213"/>
      <c r="L2396" s="194"/>
      <c r="M2396" s="188"/>
      <c r="N2396" s="220"/>
    </row>
    <row r="2397" spans="11:14" x14ac:dyDescent="0.2">
      <c r="K2397" s="213"/>
      <c r="L2397" s="194"/>
      <c r="M2397" s="188"/>
      <c r="N2397" s="220"/>
    </row>
    <row r="2398" spans="11:14" x14ac:dyDescent="0.2">
      <c r="K2398" s="213"/>
      <c r="L2398" s="194"/>
      <c r="M2398" s="188"/>
      <c r="N2398" s="220"/>
    </row>
    <row r="2399" spans="11:14" x14ac:dyDescent="0.2">
      <c r="K2399" s="213"/>
      <c r="L2399" s="194"/>
      <c r="M2399" s="188"/>
      <c r="N2399" s="220"/>
    </row>
    <row r="2400" spans="11:14" x14ac:dyDescent="0.2">
      <c r="K2400" s="213"/>
      <c r="L2400" s="194"/>
      <c r="M2400" s="188"/>
      <c r="N2400" s="220"/>
    </row>
    <row r="2401" spans="11:14" x14ac:dyDescent="0.2">
      <c r="K2401" s="213"/>
      <c r="L2401" s="194"/>
      <c r="M2401" s="188"/>
      <c r="N2401" s="220"/>
    </row>
    <row r="2402" spans="11:14" x14ac:dyDescent="0.2">
      <c r="K2402" s="213"/>
      <c r="L2402" s="194"/>
      <c r="M2402" s="188"/>
      <c r="N2402" s="220"/>
    </row>
    <row r="2403" spans="11:14" x14ac:dyDescent="0.2">
      <c r="K2403" s="213"/>
      <c r="L2403" s="194"/>
      <c r="M2403" s="188"/>
      <c r="N2403" s="220"/>
    </row>
    <row r="2404" spans="11:14" x14ac:dyDescent="0.2">
      <c r="K2404" s="213"/>
      <c r="L2404" s="194"/>
      <c r="M2404" s="188"/>
      <c r="N2404" s="220"/>
    </row>
    <row r="2405" spans="11:14" x14ac:dyDescent="0.2">
      <c r="K2405" s="213"/>
      <c r="L2405" s="194"/>
      <c r="M2405" s="188"/>
      <c r="N2405" s="220"/>
    </row>
    <row r="2406" spans="11:14" x14ac:dyDescent="0.2">
      <c r="K2406" s="213"/>
      <c r="L2406" s="194"/>
      <c r="M2406" s="188"/>
      <c r="N2406" s="220"/>
    </row>
    <row r="2407" spans="11:14" x14ac:dyDescent="0.2">
      <c r="K2407" s="213"/>
      <c r="L2407" s="194"/>
      <c r="M2407" s="188"/>
      <c r="N2407" s="220"/>
    </row>
    <row r="2408" spans="11:14" x14ac:dyDescent="0.2">
      <c r="K2408" s="213"/>
      <c r="L2408" s="194"/>
      <c r="M2408" s="188"/>
      <c r="N2408" s="220"/>
    </row>
    <row r="2409" spans="11:14" x14ac:dyDescent="0.2">
      <c r="K2409" s="213"/>
      <c r="L2409" s="194"/>
      <c r="M2409" s="188"/>
      <c r="N2409" s="220"/>
    </row>
    <row r="2410" spans="11:14" x14ac:dyDescent="0.2">
      <c r="K2410" s="213"/>
      <c r="L2410" s="194"/>
      <c r="M2410" s="188"/>
      <c r="N2410" s="220"/>
    </row>
    <row r="2411" spans="11:14" x14ac:dyDescent="0.2">
      <c r="K2411" s="213"/>
      <c r="L2411" s="194"/>
      <c r="M2411" s="188"/>
      <c r="N2411" s="220"/>
    </row>
    <row r="2412" spans="11:14" x14ac:dyDescent="0.2">
      <c r="K2412" s="213"/>
      <c r="L2412" s="194"/>
      <c r="M2412" s="188"/>
      <c r="N2412" s="220"/>
    </row>
    <row r="2413" spans="11:14" x14ac:dyDescent="0.2">
      <c r="K2413" s="213"/>
      <c r="L2413" s="194"/>
      <c r="M2413" s="188"/>
      <c r="N2413" s="220"/>
    </row>
    <row r="2414" spans="11:14" x14ac:dyDescent="0.2">
      <c r="K2414" s="213"/>
      <c r="L2414" s="194"/>
      <c r="M2414" s="188"/>
      <c r="N2414" s="220"/>
    </row>
    <row r="2415" spans="11:14" x14ac:dyDescent="0.2">
      <c r="K2415" s="213"/>
      <c r="L2415" s="194"/>
      <c r="M2415" s="188"/>
      <c r="N2415" s="220"/>
    </row>
    <row r="2416" spans="11:14" x14ac:dyDescent="0.2">
      <c r="K2416" s="213"/>
      <c r="L2416" s="194"/>
      <c r="M2416" s="188"/>
      <c r="N2416" s="220"/>
    </row>
    <row r="2417" spans="11:14" x14ac:dyDescent="0.2">
      <c r="K2417" s="213"/>
      <c r="L2417" s="194"/>
      <c r="M2417" s="188"/>
      <c r="N2417" s="220"/>
    </row>
    <row r="2418" spans="11:14" x14ac:dyDescent="0.2">
      <c r="K2418" s="213"/>
      <c r="L2418" s="194"/>
      <c r="M2418" s="188"/>
      <c r="N2418" s="220"/>
    </row>
    <row r="2419" spans="11:14" x14ac:dyDescent="0.2">
      <c r="K2419" s="213"/>
      <c r="L2419" s="194"/>
      <c r="M2419" s="188"/>
      <c r="N2419" s="220"/>
    </row>
    <row r="2420" spans="11:14" x14ac:dyDescent="0.2">
      <c r="K2420" s="213"/>
      <c r="L2420" s="194"/>
      <c r="M2420" s="188"/>
      <c r="N2420" s="220"/>
    </row>
    <row r="2421" spans="11:14" x14ac:dyDescent="0.2">
      <c r="K2421" s="213"/>
      <c r="L2421" s="194"/>
      <c r="M2421" s="188"/>
      <c r="N2421" s="220"/>
    </row>
    <row r="2422" spans="11:14" x14ac:dyDescent="0.2">
      <c r="K2422" s="213"/>
      <c r="L2422" s="194"/>
      <c r="M2422" s="188"/>
      <c r="N2422" s="220"/>
    </row>
    <row r="2423" spans="11:14" x14ac:dyDescent="0.2">
      <c r="K2423" s="213"/>
      <c r="L2423" s="194"/>
      <c r="M2423" s="188"/>
      <c r="N2423" s="220"/>
    </row>
    <row r="2424" spans="11:14" x14ac:dyDescent="0.2">
      <c r="K2424" s="213"/>
      <c r="L2424" s="194"/>
      <c r="M2424" s="188"/>
      <c r="N2424" s="220"/>
    </row>
    <row r="2425" spans="11:14" x14ac:dyDescent="0.2">
      <c r="K2425" s="213"/>
      <c r="L2425" s="194"/>
      <c r="M2425" s="188"/>
      <c r="N2425" s="220"/>
    </row>
    <row r="2426" spans="11:14" x14ac:dyDescent="0.2">
      <c r="K2426" s="213"/>
      <c r="L2426" s="194"/>
      <c r="M2426" s="188"/>
      <c r="N2426" s="220"/>
    </row>
    <row r="2427" spans="11:14" x14ac:dyDescent="0.2">
      <c r="K2427" s="213"/>
      <c r="L2427" s="194"/>
      <c r="M2427" s="188"/>
      <c r="N2427" s="220"/>
    </row>
    <row r="2428" spans="11:14" x14ac:dyDescent="0.2">
      <c r="K2428" s="213"/>
      <c r="L2428" s="194"/>
      <c r="M2428" s="188"/>
      <c r="N2428" s="220"/>
    </row>
    <row r="2429" spans="11:14" x14ac:dyDescent="0.2">
      <c r="K2429" s="213"/>
      <c r="L2429" s="194"/>
      <c r="M2429" s="188"/>
      <c r="N2429" s="220"/>
    </row>
    <row r="2430" spans="11:14" x14ac:dyDescent="0.2">
      <c r="K2430" s="213"/>
      <c r="L2430" s="194"/>
      <c r="M2430" s="188"/>
      <c r="N2430" s="220"/>
    </row>
    <row r="2431" spans="11:14" x14ac:dyDescent="0.2">
      <c r="K2431" s="213"/>
      <c r="L2431" s="194"/>
      <c r="M2431" s="188"/>
      <c r="N2431" s="220"/>
    </row>
    <row r="2432" spans="11:14" x14ac:dyDescent="0.2">
      <c r="K2432" s="213"/>
      <c r="L2432" s="194"/>
      <c r="M2432" s="188"/>
      <c r="N2432" s="220"/>
    </row>
    <row r="2433" spans="11:14" x14ac:dyDescent="0.2">
      <c r="K2433" s="213"/>
      <c r="L2433" s="194"/>
      <c r="M2433" s="188"/>
      <c r="N2433" s="220"/>
    </row>
    <row r="2434" spans="11:14" x14ac:dyDescent="0.2">
      <c r="K2434" s="213"/>
      <c r="L2434" s="194"/>
      <c r="M2434" s="188"/>
      <c r="N2434" s="220"/>
    </row>
    <row r="2435" spans="11:14" x14ac:dyDescent="0.2">
      <c r="K2435" s="213"/>
      <c r="L2435" s="194"/>
      <c r="M2435" s="188"/>
      <c r="N2435" s="220"/>
    </row>
    <row r="2436" spans="11:14" x14ac:dyDescent="0.2">
      <c r="K2436" s="213"/>
      <c r="L2436" s="194"/>
      <c r="M2436" s="188"/>
      <c r="N2436" s="220"/>
    </row>
    <row r="2437" spans="11:14" x14ac:dyDescent="0.2">
      <c r="K2437" s="213"/>
      <c r="L2437" s="194"/>
      <c r="M2437" s="188"/>
      <c r="N2437" s="220"/>
    </row>
    <row r="2438" spans="11:14" x14ac:dyDescent="0.2">
      <c r="K2438" s="213"/>
      <c r="L2438" s="194"/>
      <c r="M2438" s="188"/>
      <c r="N2438" s="220"/>
    </row>
    <row r="2439" spans="11:14" x14ac:dyDescent="0.2">
      <c r="K2439" s="213"/>
      <c r="L2439" s="194"/>
      <c r="M2439" s="188"/>
      <c r="N2439" s="220"/>
    </row>
    <row r="2440" spans="11:14" x14ac:dyDescent="0.2">
      <c r="K2440" s="213"/>
      <c r="L2440" s="194"/>
      <c r="M2440" s="188"/>
      <c r="N2440" s="220"/>
    </row>
    <row r="2441" spans="11:14" x14ac:dyDescent="0.2">
      <c r="K2441" s="213"/>
      <c r="L2441" s="194"/>
      <c r="M2441" s="188"/>
      <c r="N2441" s="220"/>
    </row>
    <row r="2442" spans="11:14" x14ac:dyDescent="0.2">
      <c r="K2442" s="213"/>
      <c r="L2442" s="194"/>
      <c r="M2442" s="188"/>
      <c r="N2442" s="220"/>
    </row>
    <row r="2443" spans="11:14" x14ac:dyDescent="0.2">
      <c r="K2443" s="213"/>
      <c r="L2443" s="194"/>
      <c r="M2443" s="188"/>
      <c r="N2443" s="220"/>
    </row>
    <row r="2444" spans="11:14" x14ac:dyDescent="0.2">
      <c r="K2444" s="213"/>
      <c r="L2444" s="194"/>
      <c r="M2444" s="188"/>
      <c r="N2444" s="220"/>
    </row>
    <row r="2445" spans="11:14" x14ac:dyDescent="0.2">
      <c r="K2445" s="213"/>
      <c r="L2445" s="194"/>
      <c r="M2445" s="188"/>
      <c r="N2445" s="220"/>
    </row>
    <row r="2446" spans="11:14" x14ac:dyDescent="0.2">
      <c r="K2446" s="213"/>
      <c r="L2446" s="194"/>
      <c r="M2446" s="188"/>
      <c r="N2446" s="220"/>
    </row>
    <row r="2447" spans="11:14" x14ac:dyDescent="0.2">
      <c r="K2447" s="213"/>
      <c r="L2447" s="194"/>
      <c r="M2447" s="188"/>
      <c r="N2447" s="220"/>
    </row>
    <row r="2448" spans="11:14" x14ac:dyDescent="0.2">
      <c r="K2448" s="213"/>
      <c r="L2448" s="194"/>
      <c r="M2448" s="188"/>
      <c r="N2448" s="220"/>
    </row>
    <row r="2449" spans="11:14" x14ac:dyDescent="0.2">
      <c r="K2449" s="213"/>
      <c r="L2449" s="194"/>
      <c r="M2449" s="188"/>
      <c r="N2449" s="220"/>
    </row>
    <row r="2450" spans="11:14" x14ac:dyDescent="0.2">
      <c r="K2450" s="213"/>
      <c r="L2450" s="194"/>
      <c r="M2450" s="188"/>
      <c r="N2450" s="220"/>
    </row>
    <row r="2451" spans="11:14" x14ac:dyDescent="0.2">
      <c r="K2451" s="213"/>
      <c r="L2451" s="194"/>
      <c r="M2451" s="188"/>
      <c r="N2451" s="220"/>
    </row>
    <row r="2452" spans="11:14" x14ac:dyDescent="0.2">
      <c r="K2452" s="213"/>
      <c r="L2452" s="194"/>
      <c r="M2452" s="188"/>
      <c r="N2452" s="220"/>
    </row>
    <row r="2453" spans="11:14" x14ac:dyDescent="0.2">
      <c r="K2453" s="213"/>
      <c r="L2453" s="194"/>
      <c r="M2453" s="188"/>
      <c r="N2453" s="220"/>
    </row>
    <row r="2454" spans="11:14" x14ac:dyDescent="0.2">
      <c r="K2454" s="213"/>
      <c r="L2454" s="194"/>
      <c r="M2454" s="188"/>
      <c r="N2454" s="220"/>
    </row>
    <row r="2455" spans="11:14" x14ac:dyDescent="0.2">
      <c r="K2455" s="213"/>
      <c r="L2455" s="194"/>
      <c r="M2455" s="188"/>
      <c r="N2455" s="220"/>
    </row>
    <row r="2456" spans="11:14" x14ac:dyDescent="0.2">
      <c r="K2456" s="213"/>
      <c r="L2456" s="194"/>
      <c r="M2456" s="188"/>
      <c r="N2456" s="220"/>
    </row>
    <row r="2457" spans="11:14" x14ac:dyDescent="0.2">
      <c r="K2457" s="213"/>
      <c r="L2457" s="194"/>
      <c r="M2457" s="188"/>
      <c r="N2457" s="220"/>
    </row>
    <row r="2458" spans="11:14" x14ac:dyDescent="0.2">
      <c r="K2458" s="213"/>
      <c r="L2458" s="194"/>
      <c r="M2458" s="188"/>
      <c r="N2458" s="220"/>
    </row>
    <row r="2459" spans="11:14" x14ac:dyDescent="0.2">
      <c r="K2459" s="213"/>
      <c r="L2459" s="194"/>
      <c r="M2459" s="188"/>
      <c r="N2459" s="220"/>
    </row>
    <row r="2460" spans="11:14" x14ac:dyDescent="0.2">
      <c r="K2460" s="213"/>
      <c r="L2460" s="194"/>
      <c r="M2460" s="188"/>
      <c r="N2460" s="220"/>
    </row>
    <row r="2461" spans="11:14" x14ac:dyDescent="0.2">
      <c r="K2461" s="213"/>
      <c r="L2461" s="194"/>
      <c r="M2461" s="188"/>
      <c r="N2461" s="220"/>
    </row>
    <row r="2462" spans="11:14" x14ac:dyDescent="0.2">
      <c r="K2462" s="213"/>
      <c r="L2462" s="194"/>
      <c r="M2462" s="188"/>
      <c r="N2462" s="220"/>
    </row>
    <row r="2463" spans="11:14" x14ac:dyDescent="0.2">
      <c r="K2463" s="213"/>
      <c r="L2463" s="194"/>
      <c r="M2463" s="188"/>
      <c r="N2463" s="220"/>
    </row>
    <row r="2464" spans="11:14" x14ac:dyDescent="0.2">
      <c r="K2464" s="213"/>
      <c r="L2464" s="194"/>
      <c r="M2464" s="188"/>
      <c r="N2464" s="220"/>
    </row>
    <row r="2465" spans="11:14" x14ac:dyDescent="0.2">
      <c r="K2465" s="213"/>
      <c r="L2465" s="194"/>
      <c r="M2465" s="188"/>
      <c r="N2465" s="220"/>
    </row>
    <row r="2466" spans="11:14" x14ac:dyDescent="0.2">
      <c r="K2466" s="213"/>
      <c r="L2466" s="194"/>
      <c r="M2466" s="188"/>
      <c r="N2466" s="220"/>
    </row>
    <row r="2467" spans="11:14" x14ac:dyDescent="0.2">
      <c r="K2467" s="213"/>
      <c r="L2467" s="194"/>
      <c r="M2467" s="188"/>
      <c r="N2467" s="220"/>
    </row>
    <row r="2468" spans="11:14" x14ac:dyDescent="0.2">
      <c r="K2468" s="213"/>
      <c r="L2468" s="194"/>
      <c r="M2468" s="188"/>
      <c r="N2468" s="220"/>
    </row>
    <row r="2469" spans="11:14" x14ac:dyDescent="0.2">
      <c r="K2469" s="213"/>
      <c r="L2469" s="194"/>
      <c r="M2469" s="188"/>
      <c r="N2469" s="220"/>
    </row>
    <row r="2470" spans="11:14" x14ac:dyDescent="0.2">
      <c r="K2470" s="213"/>
      <c r="L2470" s="194"/>
      <c r="M2470" s="188"/>
      <c r="N2470" s="220"/>
    </row>
    <row r="2471" spans="11:14" x14ac:dyDescent="0.2">
      <c r="K2471" s="213"/>
      <c r="L2471" s="194"/>
      <c r="M2471" s="188"/>
      <c r="N2471" s="220"/>
    </row>
    <row r="2472" spans="11:14" x14ac:dyDescent="0.2">
      <c r="K2472" s="213"/>
      <c r="L2472" s="194"/>
      <c r="M2472" s="188"/>
      <c r="N2472" s="220"/>
    </row>
    <row r="2473" spans="11:14" x14ac:dyDescent="0.2">
      <c r="K2473" s="213"/>
      <c r="L2473" s="194"/>
      <c r="M2473" s="188"/>
      <c r="N2473" s="220"/>
    </row>
    <row r="2474" spans="11:14" x14ac:dyDescent="0.2">
      <c r="K2474" s="213"/>
      <c r="L2474" s="194"/>
      <c r="M2474" s="188"/>
      <c r="N2474" s="220"/>
    </row>
    <row r="2475" spans="11:14" x14ac:dyDescent="0.2">
      <c r="K2475" s="213"/>
      <c r="L2475" s="194"/>
      <c r="M2475" s="188"/>
      <c r="N2475" s="220"/>
    </row>
    <row r="2476" spans="11:14" x14ac:dyDescent="0.2">
      <c r="K2476" s="213"/>
      <c r="L2476" s="194"/>
      <c r="M2476" s="188"/>
      <c r="N2476" s="220"/>
    </row>
    <row r="2477" spans="11:14" x14ac:dyDescent="0.2">
      <c r="K2477" s="213"/>
      <c r="L2477" s="194"/>
      <c r="M2477" s="188"/>
      <c r="N2477" s="220"/>
    </row>
    <row r="2478" spans="11:14" x14ac:dyDescent="0.2">
      <c r="K2478" s="213"/>
      <c r="L2478" s="194"/>
      <c r="M2478" s="188"/>
      <c r="N2478" s="220"/>
    </row>
    <row r="2479" spans="11:14" x14ac:dyDescent="0.2">
      <c r="K2479" s="213"/>
      <c r="L2479" s="194"/>
      <c r="M2479" s="188"/>
      <c r="N2479" s="220"/>
    </row>
    <row r="2480" spans="11:14" x14ac:dyDescent="0.2">
      <c r="K2480" s="213"/>
      <c r="L2480" s="194"/>
      <c r="M2480" s="188"/>
      <c r="N2480" s="220"/>
    </row>
    <row r="2481" spans="11:14" x14ac:dyDescent="0.2">
      <c r="K2481" s="213"/>
      <c r="L2481" s="194"/>
      <c r="M2481" s="188"/>
      <c r="N2481" s="220"/>
    </row>
    <row r="2482" spans="11:14" x14ac:dyDescent="0.2">
      <c r="K2482" s="213"/>
      <c r="L2482" s="194"/>
      <c r="M2482" s="188"/>
      <c r="N2482" s="220"/>
    </row>
    <row r="2483" spans="11:14" x14ac:dyDescent="0.2">
      <c r="K2483" s="213"/>
      <c r="L2483" s="194"/>
      <c r="M2483" s="188"/>
      <c r="N2483" s="220"/>
    </row>
    <row r="2484" spans="11:14" x14ac:dyDescent="0.2">
      <c r="K2484" s="213"/>
      <c r="L2484" s="194"/>
      <c r="M2484" s="188"/>
      <c r="N2484" s="220"/>
    </row>
    <row r="2485" spans="11:14" x14ac:dyDescent="0.2">
      <c r="K2485" s="213"/>
      <c r="L2485" s="194"/>
      <c r="M2485" s="188"/>
      <c r="N2485" s="220"/>
    </row>
    <row r="2486" spans="11:14" x14ac:dyDescent="0.2">
      <c r="K2486" s="213"/>
      <c r="L2486" s="194"/>
      <c r="M2486" s="188"/>
      <c r="N2486" s="220"/>
    </row>
    <row r="2487" spans="11:14" x14ac:dyDescent="0.2">
      <c r="K2487" s="213"/>
      <c r="L2487" s="194"/>
      <c r="M2487" s="188"/>
      <c r="N2487" s="220"/>
    </row>
    <row r="2488" spans="11:14" x14ac:dyDescent="0.2">
      <c r="K2488" s="213"/>
      <c r="L2488" s="194"/>
      <c r="M2488" s="188"/>
      <c r="N2488" s="220"/>
    </row>
    <row r="2489" spans="11:14" x14ac:dyDescent="0.2">
      <c r="K2489" s="213"/>
      <c r="L2489" s="194"/>
      <c r="M2489" s="188"/>
      <c r="N2489" s="220"/>
    </row>
    <row r="2490" spans="11:14" x14ac:dyDescent="0.2">
      <c r="K2490" s="213"/>
      <c r="L2490" s="194"/>
      <c r="M2490" s="188"/>
      <c r="N2490" s="220"/>
    </row>
    <row r="2491" spans="11:14" x14ac:dyDescent="0.2">
      <c r="K2491" s="213"/>
      <c r="L2491" s="194"/>
      <c r="M2491" s="188"/>
      <c r="N2491" s="220"/>
    </row>
    <row r="2492" spans="11:14" x14ac:dyDescent="0.2">
      <c r="K2492" s="213"/>
      <c r="L2492" s="194"/>
      <c r="M2492" s="188"/>
      <c r="N2492" s="220"/>
    </row>
    <row r="2493" spans="11:14" x14ac:dyDescent="0.2">
      <c r="K2493" s="213"/>
      <c r="L2493" s="194"/>
      <c r="M2493" s="188"/>
      <c r="N2493" s="220"/>
    </row>
    <row r="2494" spans="11:14" x14ac:dyDescent="0.2">
      <c r="K2494" s="213"/>
      <c r="L2494" s="194"/>
      <c r="M2494" s="188"/>
      <c r="N2494" s="220"/>
    </row>
    <row r="2495" spans="11:14" x14ac:dyDescent="0.2">
      <c r="K2495" s="213"/>
      <c r="L2495" s="194"/>
      <c r="M2495" s="188"/>
      <c r="N2495" s="220"/>
    </row>
    <row r="2496" spans="11:14" x14ac:dyDescent="0.2">
      <c r="K2496" s="213"/>
      <c r="L2496" s="194"/>
      <c r="M2496" s="188"/>
      <c r="N2496" s="220"/>
    </row>
    <row r="2497" spans="11:14" x14ac:dyDescent="0.2">
      <c r="K2497" s="213"/>
      <c r="L2497" s="194"/>
      <c r="M2497" s="188"/>
      <c r="N2497" s="220"/>
    </row>
    <row r="2498" spans="11:14" x14ac:dyDescent="0.2">
      <c r="K2498" s="213"/>
      <c r="L2498" s="194"/>
      <c r="M2498" s="188"/>
      <c r="N2498" s="220"/>
    </row>
    <row r="2499" spans="11:14" x14ac:dyDescent="0.2">
      <c r="K2499" s="213"/>
      <c r="L2499" s="194"/>
      <c r="M2499" s="188"/>
      <c r="N2499" s="220"/>
    </row>
    <row r="2500" spans="11:14" x14ac:dyDescent="0.2">
      <c r="K2500" s="213"/>
      <c r="L2500" s="194"/>
      <c r="M2500" s="188"/>
      <c r="N2500" s="220"/>
    </row>
    <row r="2501" spans="11:14" x14ac:dyDescent="0.2">
      <c r="K2501" s="213"/>
      <c r="L2501" s="194"/>
      <c r="M2501" s="188"/>
      <c r="N2501" s="220"/>
    </row>
    <row r="2502" spans="11:14" x14ac:dyDescent="0.2">
      <c r="K2502" s="213"/>
      <c r="L2502" s="194"/>
      <c r="M2502" s="188"/>
      <c r="N2502" s="220"/>
    </row>
    <row r="2503" spans="11:14" x14ac:dyDescent="0.2">
      <c r="K2503" s="213"/>
      <c r="L2503" s="194"/>
      <c r="M2503" s="188"/>
      <c r="N2503" s="220"/>
    </row>
    <row r="2504" spans="11:14" x14ac:dyDescent="0.2">
      <c r="K2504" s="213"/>
      <c r="L2504" s="194"/>
      <c r="M2504" s="188"/>
      <c r="N2504" s="220"/>
    </row>
    <row r="2505" spans="11:14" x14ac:dyDescent="0.2">
      <c r="K2505" s="213"/>
      <c r="L2505" s="194"/>
      <c r="M2505" s="188"/>
      <c r="N2505" s="220"/>
    </row>
    <row r="2506" spans="11:14" x14ac:dyDescent="0.2">
      <c r="K2506" s="213"/>
      <c r="L2506" s="194"/>
      <c r="M2506" s="188"/>
      <c r="N2506" s="220"/>
    </row>
    <row r="2507" spans="11:14" x14ac:dyDescent="0.2">
      <c r="K2507" s="213"/>
      <c r="L2507" s="194"/>
      <c r="M2507" s="188"/>
      <c r="N2507" s="220"/>
    </row>
    <row r="2508" spans="11:14" x14ac:dyDescent="0.2">
      <c r="K2508" s="213"/>
      <c r="L2508" s="194"/>
      <c r="M2508" s="188"/>
      <c r="N2508" s="220"/>
    </row>
    <row r="2509" spans="11:14" x14ac:dyDescent="0.2">
      <c r="K2509" s="213"/>
      <c r="L2509" s="194"/>
      <c r="M2509" s="188"/>
      <c r="N2509" s="220"/>
    </row>
    <row r="2510" spans="11:14" x14ac:dyDescent="0.2">
      <c r="K2510" s="213"/>
      <c r="L2510" s="194"/>
      <c r="M2510" s="188"/>
      <c r="N2510" s="220"/>
    </row>
    <row r="2511" spans="11:14" x14ac:dyDescent="0.2">
      <c r="K2511" s="213"/>
      <c r="L2511" s="194"/>
      <c r="M2511" s="188"/>
      <c r="N2511" s="220"/>
    </row>
    <row r="2512" spans="11:14" x14ac:dyDescent="0.2">
      <c r="K2512" s="213"/>
      <c r="L2512" s="194"/>
      <c r="M2512" s="188"/>
      <c r="N2512" s="220"/>
    </row>
    <row r="2513" spans="11:14" x14ac:dyDescent="0.2">
      <c r="K2513" s="213"/>
      <c r="L2513" s="194"/>
      <c r="M2513" s="188"/>
      <c r="N2513" s="220"/>
    </row>
    <row r="2514" spans="11:14" x14ac:dyDescent="0.2">
      <c r="K2514" s="213"/>
      <c r="L2514" s="194"/>
      <c r="M2514" s="188"/>
      <c r="N2514" s="220"/>
    </row>
    <row r="2515" spans="11:14" x14ac:dyDescent="0.2">
      <c r="K2515" s="213"/>
      <c r="L2515" s="194"/>
      <c r="M2515" s="188"/>
      <c r="N2515" s="220"/>
    </row>
    <row r="2516" spans="11:14" x14ac:dyDescent="0.2">
      <c r="K2516" s="213"/>
      <c r="L2516" s="194"/>
      <c r="M2516" s="188"/>
      <c r="N2516" s="220"/>
    </row>
    <row r="2517" spans="11:14" x14ac:dyDescent="0.2">
      <c r="K2517" s="213"/>
      <c r="L2517" s="194"/>
      <c r="M2517" s="188"/>
      <c r="N2517" s="220"/>
    </row>
    <row r="2518" spans="11:14" x14ac:dyDescent="0.2">
      <c r="K2518" s="213"/>
      <c r="L2518" s="194"/>
      <c r="M2518" s="188"/>
      <c r="N2518" s="220"/>
    </row>
    <row r="2519" spans="11:14" x14ac:dyDescent="0.2">
      <c r="K2519" s="213"/>
      <c r="L2519" s="194"/>
      <c r="M2519" s="188"/>
      <c r="N2519" s="220"/>
    </row>
    <row r="2520" spans="11:14" x14ac:dyDescent="0.2">
      <c r="K2520" s="213"/>
      <c r="L2520" s="194"/>
      <c r="M2520" s="188"/>
      <c r="N2520" s="220"/>
    </row>
    <row r="2521" spans="11:14" x14ac:dyDescent="0.2">
      <c r="K2521" s="213"/>
      <c r="L2521" s="194"/>
      <c r="M2521" s="188"/>
      <c r="N2521" s="220"/>
    </row>
    <row r="2522" spans="11:14" x14ac:dyDescent="0.2">
      <c r="K2522" s="213"/>
      <c r="L2522" s="194"/>
      <c r="M2522" s="188"/>
      <c r="N2522" s="220"/>
    </row>
    <row r="2523" spans="11:14" x14ac:dyDescent="0.2">
      <c r="K2523" s="213"/>
      <c r="L2523" s="194"/>
      <c r="M2523" s="188"/>
      <c r="N2523" s="220"/>
    </row>
    <row r="2524" spans="11:14" x14ac:dyDescent="0.2">
      <c r="K2524" s="213"/>
      <c r="L2524" s="194"/>
      <c r="M2524" s="188"/>
      <c r="N2524" s="220"/>
    </row>
    <row r="2525" spans="11:14" x14ac:dyDescent="0.2">
      <c r="K2525" s="213"/>
      <c r="L2525" s="194"/>
      <c r="M2525" s="188"/>
      <c r="N2525" s="220"/>
    </row>
    <row r="2526" spans="11:14" x14ac:dyDescent="0.2">
      <c r="K2526" s="213"/>
      <c r="L2526" s="194"/>
      <c r="M2526" s="188"/>
      <c r="N2526" s="220"/>
    </row>
    <row r="2527" spans="11:14" x14ac:dyDescent="0.2">
      <c r="K2527" s="213"/>
      <c r="L2527" s="194"/>
      <c r="M2527" s="188"/>
      <c r="N2527" s="220"/>
    </row>
    <row r="2528" spans="11:14" x14ac:dyDescent="0.2">
      <c r="K2528" s="213"/>
      <c r="L2528" s="194"/>
      <c r="M2528" s="188"/>
      <c r="N2528" s="220"/>
    </row>
    <row r="2529" spans="11:14" x14ac:dyDescent="0.2">
      <c r="K2529" s="213"/>
      <c r="L2529" s="194"/>
      <c r="M2529" s="188"/>
      <c r="N2529" s="220"/>
    </row>
    <row r="2530" spans="11:14" x14ac:dyDescent="0.2">
      <c r="K2530" s="213"/>
      <c r="L2530" s="194"/>
      <c r="M2530" s="188"/>
      <c r="N2530" s="220"/>
    </row>
    <row r="2531" spans="11:14" x14ac:dyDescent="0.2">
      <c r="K2531" s="213"/>
      <c r="L2531" s="194"/>
      <c r="M2531" s="188"/>
      <c r="N2531" s="220"/>
    </row>
    <row r="2532" spans="11:14" x14ac:dyDescent="0.2">
      <c r="K2532" s="213"/>
      <c r="L2532" s="194"/>
      <c r="M2532" s="188"/>
      <c r="N2532" s="220"/>
    </row>
    <row r="2533" spans="11:14" x14ac:dyDescent="0.2">
      <c r="K2533" s="213"/>
      <c r="L2533" s="194"/>
      <c r="M2533" s="188"/>
      <c r="N2533" s="220"/>
    </row>
    <row r="2534" spans="11:14" x14ac:dyDescent="0.2">
      <c r="K2534" s="213"/>
      <c r="L2534" s="194"/>
      <c r="M2534" s="188"/>
      <c r="N2534" s="220"/>
    </row>
    <row r="2535" spans="11:14" x14ac:dyDescent="0.2">
      <c r="K2535" s="213"/>
      <c r="L2535" s="194"/>
      <c r="M2535" s="188"/>
      <c r="N2535" s="220"/>
    </row>
    <row r="2536" spans="11:14" x14ac:dyDescent="0.2">
      <c r="K2536" s="213"/>
      <c r="L2536" s="194"/>
      <c r="M2536" s="188"/>
      <c r="N2536" s="220"/>
    </row>
    <row r="2537" spans="11:14" x14ac:dyDescent="0.2">
      <c r="K2537" s="213"/>
      <c r="L2537" s="194"/>
      <c r="M2537" s="188"/>
      <c r="N2537" s="220"/>
    </row>
    <row r="2538" spans="11:14" x14ac:dyDescent="0.2">
      <c r="K2538" s="213"/>
      <c r="L2538" s="194"/>
      <c r="M2538" s="188"/>
      <c r="N2538" s="220"/>
    </row>
    <row r="2539" spans="11:14" x14ac:dyDescent="0.2">
      <c r="K2539" s="213"/>
      <c r="L2539" s="194"/>
      <c r="M2539" s="188"/>
      <c r="N2539" s="220"/>
    </row>
    <row r="2540" spans="11:14" x14ac:dyDescent="0.2">
      <c r="K2540" s="213"/>
      <c r="L2540" s="194"/>
      <c r="M2540" s="188"/>
      <c r="N2540" s="220"/>
    </row>
    <row r="2541" spans="11:14" x14ac:dyDescent="0.2">
      <c r="K2541" s="213"/>
      <c r="L2541" s="194"/>
      <c r="M2541" s="188"/>
      <c r="N2541" s="220"/>
    </row>
    <row r="2542" spans="11:14" x14ac:dyDescent="0.2">
      <c r="K2542" s="213"/>
      <c r="L2542" s="194"/>
      <c r="M2542" s="188"/>
      <c r="N2542" s="220"/>
    </row>
    <row r="2543" spans="11:14" x14ac:dyDescent="0.2">
      <c r="K2543" s="213"/>
      <c r="L2543" s="194"/>
      <c r="M2543" s="188"/>
      <c r="N2543" s="220"/>
    </row>
    <row r="2544" spans="11:14" x14ac:dyDescent="0.2">
      <c r="K2544" s="213"/>
      <c r="L2544" s="194"/>
      <c r="M2544" s="188"/>
      <c r="N2544" s="220"/>
    </row>
    <row r="2545" spans="11:14" x14ac:dyDescent="0.2">
      <c r="K2545" s="213"/>
      <c r="L2545" s="194"/>
      <c r="M2545" s="188"/>
      <c r="N2545" s="220"/>
    </row>
    <row r="2546" spans="11:14" x14ac:dyDescent="0.2">
      <c r="K2546" s="213"/>
      <c r="L2546" s="194"/>
      <c r="M2546" s="188"/>
      <c r="N2546" s="220"/>
    </row>
    <row r="2547" spans="11:14" x14ac:dyDescent="0.2">
      <c r="K2547" s="213"/>
      <c r="L2547" s="194"/>
      <c r="M2547" s="188"/>
      <c r="N2547" s="220"/>
    </row>
    <row r="2548" spans="11:14" x14ac:dyDescent="0.2">
      <c r="K2548" s="213"/>
      <c r="L2548" s="194"/>
      <c r="M2548" s="188"/>
      <c r="N2548" s="220"/>
    </row>
    <row r="2549" spans="11:14" x14ac:dyDescent="0.2">
      <c r="K2549" s="213"/>
      <c r="L2549" s="194"/>
      <c r="M2549" s="188"/>
      <c r="N2549" s="220"/>
    </row>
    <row r="2550" spans="11:14" x14ac:dyDescent="0.2">
      <c r="K2550" s="213"/>
      <c r="L2550" s="194"/>
      <c r="M2550" s="188"/>
      <c r="N2550" s="220"/>
    </row>
    <row r="2551" spans="11:14" x14ac:dyDescent="0.2">
      <c r="K2551" s="213"/>
      <c r="L2551" s="194"/>
      <c r="M2551" s="188"/>
      <c r="N2551" s="220"/>
    </row>
    <row r="2552" spans="11:14" x14ac:dyDescent="0.2">
      <c r="K2552" s="213"/>
      <c r="L2552" s="194"/>
      <c r="M2552" s="188"/>
      <c r="N2552" s="220"/>
    </row>
    <row r="2553" spans="11:14" x14ac:dyDescent="0.2">
      <c r="K2553" s="213"/>
      <c r="L2553" s="194"/>
      <c r="M2553" s="188"/>
      <c r="N2553" s="220"/>
    </row>
    <row r="2554" spans="11:14" x14ac:dyDescent="0.2">
      <c r="K2554" s="213"/>
      <c r="L2554" s="194"/>
      <c r="M2554" s="188"/>
      <c r="N2554" s="220"/>
    </row>
    <row r="2555" spans="11:14" x14ac:dyDescent="0.2">
      <c r="K2555" s="213"/>
      <c r="L2555" s="194"/>
      <c r="M2555" s="188"/>
      <c r="N2555" s="220"/>
    </row>
    <row r="2556" spans="11:14" x14ac:dyDescent="0.2">
      <c r="K2556" s="213"/>
      <c r="L2556" s="194"/>
      <c r="M2556" s="188"/>
      <c r="N2556" s="220"/>
    </row>
    <row r="2557" spans="11:14" x14ac:dyDescent="0.2">
      <c r="K2557" s="213"/>
      <c r="L2557" s="194"/>
      <c r="M2557" s="188"/>
      <c r="N2557" s="220"/>
    </row>
    <row r="2558" spans="11:14" x14ac:dyDescent="0.2">
      <c r="K2558" s="213"/>
      <c r="L2558" s="194"/>
      <c r="M2558" s="188"/>
      <c r="N2558" s="220"/>
    </row>
    <row r="2559" spans="11:14" x14ac:dyDescent="0.2">
      <c r="K2559" s="213"/>
      <c r="L2559" s="194"/>
      <c r="M2559" s="188"/>
      <c r="N2559" s="220"/>
    </row>
    <row r="2560" spans="11:14" x14ac:dyDescent="0.2">
      <c r="K2560" s="213"/>
      <c r="L2560" s="194"/>
      <c r="M2560" s="188"/>
      <c r="N2560" s="220"/>
    </row>
    <row r="2561" spans="11:14" x14ac:dyDescent="0.2">
      <c r="K2561" s="213"/>
      <c r="L2561" s="194"/>
      <c r="M2561" s="188"/>
      <c r="N2561" s="220"/>
    </row>
    <row r="2562" spans="11:14" x14ac:dyDescent="0.2">
      <c r="K2562" s="213"/>
      <c r="L2562" s="194"/>
      <c r="M2562" s="188"/>
      <c r="N2562" s="220"/>
    </row>
    <row r="2563" spans="11:14" x14ac:dyDescent="0.2">
      <c r="K2563" s="213"/>
      <c r="L2563" s="194"/>
      <c r="M2563" s="188"/>
      <c r="N2563" s="220"/>
    </row>
    <row r="2564" spans="11:14" x14ac:dyDescent="0.2">
      <c r="K2564" s="213"/>
      <c r="L2564" s="194"/>
      <c r="M2564" s="188"/>
      <c r="N2564" s="220"/>
    </row>
    <row r="2565" spans="11:14" x14ac:dyDescent="0.2">
      <c r="K2565" s="213"/>
      <c r="L2565" s="194"/>
      <c r="M2565" s="188"/>
      <c r="N2565" s="220"/>
    </row>
    <row r="2566" spans="11:14" x14ac:dyDescent="0.2">
      <c r="K2566" s="213"/>
      <c r="L2566" s="194"/>
      <c r="M2566" s="188"/>
      <c r="N2566" s="220"/>
    </row>
    <row r="2567" spans="11:14" x14ac:dyDescent="0.2">
      <c r="K2567" s="213"/>
      <c r="L2567" s="194"/>
      <c r="M2567" s="188"/>
      <c r="N2567" s="220"/>
    </row>
    <row r="2568" spans="11:14" x14ac:dyDescent="0.2">
      <c r="K2568" s="213"/>
      <c r="L2568" s="194"/>
      <c r="M2568" s="188"/>
      <c r="N2568" s="220"/>
    </row>
    <row r="2569" spans="11:14" x14ac:dyDescent="0.2">
      <c r="K2569" s="213"/>
      <c r="L2569" s="194"/>
      <c r="M2569" s="188"/>
      <c r="N2569" s="220"/>
    </row>
    <row r="2570" spans="11:14" x14ac:dyDescent="0.2">
      <c r="K2570" s="213"/>
      <c r="L2570" s="194"/>
      <c r="M2570" s="188"/>
      <c r="N2570" s="220"/>
    </row>
    <row r="2571" spans="11:14" x14ac:dyDescent="0.2">
      <c r="K2571" s="213"/>
      <c r="L2571" s="194"/>
      <c r="M2571" s="188"/>
      <c r="N2571" s="220"/>
    </row>
    <row r="2572" spans="11:14" x14ac:dyDescent="0.2">
      <c r="K2572" s="213"/>
      <c r="L2572" s="194"/>
      <c r="M2572" s="188"/>
      <c r="N2572" s="220"/>
    </row>
    <row r="2573" spans="11:14" x14ac:dyDescent="0.2">
      <c r="K2573" s="213"/>
      <c r="L2573" s="194"/>
      <c r="M2573" s="188"/>
      <c r="N2573" s="220"/>
    </row>
    <row r="2574" spans="11:14" x14ac:dyDescent="0.2">
      <c r="K2574" s="213"/>
      <c r="L2574" s="194"/>
      <c r="M2574" s="188"/>
      <c r="N2574" s="220"/>
    </row>
    <row r="2575" spans="11:14" x14ac:dyDescent="0.2">
      <c r="K2575" s="213"/>
      <c r="L2575" s="194"/>
      <c r="M2575" s="188"/>
      <c r="N2575" s="220"/>
    </row>
    <row r="2576" spans="11:14" x14ac:dyDescent="0.2">
      <c r="K2576" s="213"/>
      <c r="L2576" s="194"/>
      <c r="M2576" s="188"/>
      <c r="N2576" s="220"/>
    </row>
    <row r="2577" spans="11:14" x14ac:dyDescent="0.2">
      <c r="K2577" s="213"/>
      <c r="L2577" s="194"/>
      <c r="M2577" s="188"/>
      <c r="N2577" s="220"/>
    </row>
    <row r="2578" spans="11:14" x14ac:dyDescent="0.2">
      <c r="K2578" s="213"/>
      <c r="L2578" s="194"/>
      <c r="M2578" s="188"/>
      <c r="N2578" s="220"/>
    </row>
    <row r="2579" spans="11:14" x14ac:dyDescent="0.2">
      <c r="K2579" s="213"/>
      <c r="L2579" s="194"/>
      <c r="M2579" s="188"/>
      <c r="N2579" s="220"/>
    </row>
    <row r="2580" spans="11:14" x14ac:dyDescent="0.2">
      <c r="K2580" s="213"/>
      <c r="L2580" s="194"/>
      <c r="M2580" s="188"/>
      <c r="N2580" s="220"/>
    </row>
    <row r="2581" spans="11:14" x14ac:dyDescent="0.2">
      <c r="K2581" s="213"/>
      <c r="L2581" s="194"/>
      <c r="M2581" s="188"/>
      <c r="N2581" s="220"/>
    </row>
    <row r="2582" spans="11:14" x14ac:dyDescent="0.2">
      <c r="K2582" s="213"/>
      <c r="L2582" s="194"/>
      <c r="M2582" s="188"/>
      <c r="N2582" s="220"/>
    </row>
    <row r="2583" spans="11:14" x14ac:dyDescent="0.2">
      <c r="K2583" s="213"/>
      <c r="L2583" s="194"/>
      <c r="M2583" s="188"/>
      <c r="N2583" s="220"/>
    </row>
    <row r="2584" spans="11:14" x14ac:dyDescent="0.2">
      <c r="K2584" s="213"/>
      <c r="L2584" s="194"/>
      <c r="M2584" s="188"/>
      <c r="N2584" s="220"/>
    </row>
    <row r="2585" spans="11:14" x14ac:dyDescent="0.2">
      <c r="K2585" s="213"/>
      <c r="L2585" s="194"/>
      <c r="M2585" s="188"/>
      <c r="N2585" s="220"/>
    </row>
    <row r="2586" spans="11:14" x14ac:dyDescent="0.2">
      <c r="K2586" s="213"/>
      <c r="L2586" s="194"/>
      <c r="M2586" s="188"/>
      <c r="N2586" s="220"/>
    </row>
    <row r="2587" spans="11:14" x14ac:dyDescent="0.2">
      <c r="K2587" s="213"/>
      <c r="L2587" s="194"/>
      <c r="M2587" s="188"/>
      <c r="N2587" s="220"/>
    </row>
    <row r="2588" spans="11:14" x14ac:dyDescent="0.2">
      <c r="K2588" s="213"/>
      <c r="L2588" s="194"/>
      <c r="M2588" s="188"/>
      <c r="N2588" s="220"/>
    </row>
    <row r="2589" spans="11:14" x14ac:dyDescent="0.2">
      <c r="K2589" s="213"/>
      <c r="L2589" s="194"/>
      <c r="M2589" s="188"/>
      <c r="N2589" s="220"/>
    </row>
    <row r="2590" spans="11:14" x14ac:dyDescent="0.2">
      <c r="K2590" s="213"/>
      <c r="L2590" s="194"/>
      <c r="M2590" s="188"/>
      <c r="N2590" s="220"/>
    </row>
    <row r="2591" spans="11:14" x14ac:dyDescent="0.2">
      <c r="K2591" s="213"/>
      <c r="L2591" s="194"/>
      <c r="M2591" s="188"/>
      <c r="N2591" s="220"/>
    </row>
    <row r="2592" spans="11:14" x14ac:dyDescent="0.2">
      <c r="K2592" s="213"/>
      <c r="L2592" s="194"/>
      <c r="M2592" s="188"/>
      <c r="N2592" s="220"/>
    </row>
    <row r="2593" spans="11:14" x14ac:dyDescent="0.2">
      <c r="K2593" s="213"/>
      <c r="L2593" s="194"/>
      <c r="M2593" s="188"/>
      <c r="N2593" s="220"/>
    </row>
    <row r="2594" spans="11:14" x14ac:dyDescent="0.2">
      <c r="K2594" s="213"/>
      <c r="L2594" s="194"/>
      <c r="M2594" s="188"/>
      <c r="N2594" s="220"/>
    </row>
    <row r="2595" spans="11:14" x14ac:dyDescent="0.2">
      <c r="K2595" s="213"/>
      <c r="L2595" s="194"/>
      <c r="M2595" s="188"/>
      <c r="N2595" s="220"/>
    </row>
    <row r="2596" spans="11:14" x14ac:dyDescent="0.2">
      <c r="K2596" s="213"/>
      <c r="L2596" s="194"/>
      <c r="M2596" s="188"/>
      <c r="N2596" s="220"/>
    </row>
    <row r="2597" spans="11:14" x14ac:dyDescent="0.2">
      <c r="K2597" s="213"/>
      <c r="L2597" s="194"/>
      <c r="M2597" s="188"/>
      <c r="N2597" s="220"/>
    </row>
    <row r="2598" spans="11:14" x14ac:dyDescent="0.2">
      <c r="K2598" s="213"/>
      <c r="L2598" s="194"/>
      <c r="M2598" s="188"/>
      <c r="N2598" s="220"/>
    </row>
    <row r="2599" spans="11:14" x14ac:dyDescent="0.2">
      <c r="K2599" s="213"/>
      <c r="L2599" s="194"/>
      <c r="M2599" s="188"/>
      <c r="N2599" s="220"/>
    </row>
    <row r="2600" spans="11:14" x14ac:dyDescent="0.2">
      <c r="K2600" s="213"/>
      <c r="L2600" s="194"/>
      <c r="M2600" s="188"/>
      <c r="N2600" s="220"/>
    </row>
    <row r="2601" spans="11:14" x14ac:dyDescent="0.2">
      <c r="K2601" s="213"/>
      <c r="L2601" s="194"/>
      <c r="M2601" s="188"/>
      <c r="N2601" s="220"/>
    </row>
    <row r="2602" spans="11:14" x14ac:dyDescent="0.2">
      <c r="K2602" s="213"/>
      <c r="L2602" s="194"/>
      <c r="M2602" s="188"/>
      <c r="N2602" s="220"/>
    </row>
    <row r="2603" spans="11:14" x14ac:dyDescent="0.2">
      <c r="K2603" s="213"/>
      <c r="L2603" s="194"/>
      <c r="M2603" s="188"/>
      <c r="N2603" s="220"/>
    </row>
    <row r="2604" spans="11:14" x14ac:dyDescent="0.2">
      <c r="K2604" s="213"/>
      <c r="L2604" s="194"/>
      <c r="M2604" s="188"/>
      <c r="N2604" s="220"/>
    </row>
    <row r="2605" spans="11:14" x14ac:dyDescent="0.2">
      <c r="K2605" s="213"/>
      <c r="L2605" s="194"/>
      <c r="M2605" s="188"/>
      <c r="N2605" s="220"/>
    </row>
    <row r="2606" spans="11:14" x14ac:dyDescent="0.2">
      <c r="K2606" s="213"/>
      <c r="L2606" s="194"/>
      <c r="M2606" s="188"/>
      <c r="N2606" s="220"/>
    </row>
    <row r="2607" spans="11:14" x14ac:dyDescent="0.2">
      <c r="K2607" s="213"/>
      <c r="L2607" s="194"/>
      <c r="M2607" s="188"/>
      <c r="N2607" s="220"/>
    </row>
    <row r="2608" spans="11:14" x14ac:dyDescent="0.2">
      <c r="K2608" s="213"/>
      <c r="L2608" s="194"/>
      <c r="M2608" s="188"/>
      <c r="N2608" s="220"/>
    </row>
    <row r="2609" spans="11:14" x14ac:dyDescent="0.2">
      <c r="K2609" s="213"/>
      <c r="L2609" s="194"/>
      <c r="M2609" s="188"/>
      <c r="N2609" s="220"/>
    </row>
    <row r="2610" spans="11:14" x14ac:dyDescent="0.2">
      <c r="K2610" s="213"/>
      <c r="L2610" s="194"/>
      <c r="M2610" s="188"/>
      <c r="N2610" s="220"/>
    </row>
    <row r="2611" spans="11:14" x14ac:dyDescent="0.2">
      <c r="K2611" s="213"/>
      <c r="L2611" s="194"/>
      <c r="M2611" s="188"/>
      <c r="N2611" s="220"/>
    </row>
    <row r="2612" spans="11:14" x14ac:dyDescent="0.2">
      <c r="K2612" s="213"/>
      <c r="L2612" s="194"/>
      <c r="M2612" s="188"/>
      <c r="N2612" s="220"/>
    </row>
    <row r="2613" spans="11:14" x14ac:dyDescent="0.2">
      <c r="K2613" s="213"/>
      <c r="L2613" s="194"/>
      <c r="M2613" s="188"/>
      <c r="N2613" s="220"/>
    </row>
    <row r="2614" spans="11:14" x14ac:dyDescent="0.2">
      <c r="K2614" s="213"/>
      <c r="L2614" s="194"/>
      <c r="M2614" s="188"/>
      <c r="N2614" s="220"/>
    </row>
    <row r="2615" spans="11:14" x14ac:dyDescent="0.2">
      <c r="K2615" s="213"/>
      <c r="L2615" s="194"/>
      <c r="M2615" s="188"/>
      <c r="N2615" s="220"/>
    </row>
    <row r="2616" spans="11:14" x14ac:dyDescent="0.2">
      <c r="K2616" s="213"/>
      <c r="L2616" s="194"/>
      <c r="M2616" s="188"/>
      <c r="N2616" s="220"/>
    </row>
    <row r="2617" spans="11:14" x14ac:dyDescent="0.2">
      <c r="K2617" s="213"/>
      <c r="L2617" s="194"/>
      <c r="M2617" s="188"/>
      <c r="N2617" s="220"/>
    </row>
    <row r="2618" spans="11:14" x14ac:dyDescent="0.2">
      <c r="K2618" s="213"/>
      <c r="L2618" s="194"/>
      <c r="M2618" s="188"/>
      <c r="N2618" s="220"/>
    </row>
    <row r="2619" spans="11:14" x14ac:dyDescent="0.2">
      <c r="K2619" s="213"/>
      <c r="L2619" s="194"/>
      <c r="M2619" s="188"/>
      <c r="N2619" s="220"/>
    </row>
    <row r="2620" spans="11:14" x14ac:dyDescent="0.2">
      <c r="K2620" s="213"/>
      <c r="L2620" s="194"/>
      <c r="M2620" s="188"/>
      <c r="N2620" s="220"/>
    </row>
    <row r="2621" spans="11:14" x14ac:dyDescent="0.2">
      <c r="K2621" s="213"/>
      <c r="L2621" s="194"/>
      <c r="M2621" s="188"/>
      <c r="N2621" s="220"/>
    </row>
    <row r="2622" spans="11:14" x14ac:dyDescent="0.2">
      <c r="K2622" s="213"/>
      <c r="L2622" s="194"/>
      <c r="M2622" s="188"/>
      <c r="N2622" s="220"/>
    </row>
    <row r="2623" spans="11:14" x14ac:dyDescent="0.2">
      <c r="K2623" s="213"/>
      <c r="L2623" s="194"/>
      <c r="M2623" s="188"/>
      <c r="N2623" s="220"/>
    </row>
    <row r="2624" spans="11:14" x14ac:dyDescent="0.2">
      <c r="K2624" s="213"/>
      <c r="L2624" s="194"/>
      <c r="M2624" s="188"/>
      <c r="N2624" s="220"/>
    </row>
    <row r="2625" spans="11:14" x14ac:dyDescent="0.2">
      <c r="K2625" s="213"/>
      <c r="L2625" s="194"/>
      <c r="M2625" s="188"/>
      <c r="N2625" s="220"/>
    </row>
    <row r="2626" spans="11:14" x14ac:dyDescent="0.2">
      <c r="K2626" s="213"/>
      <c r="L2626" s="194"/>
      <c r="M2626" s="188"/>
      <c r="N2626" s="220"/>
    </row>
    <row r="2627" spans="11:14" x14ac:dyDescent="0.2">
      <c r="K2627" s="213"/>
      <c r="L2627" s="194"/>
      <c r="M2627" s="188"/>
      <c r="N2627" s="220"/>
    </row>
    <row r="2628" spans="11:14" x14ac:dyDescent="0.2">
      <c r="K2628" s="213"/>
      <c r="L2628" s="194"/>
      <c r="M2628" s="188"/>
      <c r="N2628" s="220"/>
    </row>
    <row r="2629" spans="11:14" x14ac:dyDescent="0.2">
      <c r="K2629" s="213"/>
      <c r="L2629" s="194"/>
      <c r="M2629" s="188"/>
      <c r="N2629" s="220"/>
    </row>
    <row r="2630" spans="11:14" x14ac:dyDescent="0.2">
      <c r="K2630" s="213"/>
      <c r="L2630" s="194"/>
      <c r="M2630" s="188"/>
      <c r="N2630" s="220"/>
    </row>
    <row r="2631" spans="11:14" x14ac:dyDescent="0.2">
      <c r="K2631" s="213"/>
      <c r="L2631" s="194"/>
      <c r="M2631" s="188"/>
      <c r="N2631" s="220"/>
    </row>
    <row r="2632" spans="11:14" x14ac:dyDescent="0.2">
      <c r="K2632" s="213"/>
      <c r="L2632" s="194"/>
      <c r="M2632" s="188"/>
      <c r="N2632" s="220"/>
    </row>
    <row r="2633" spans="11:14" x14ac:dyDescent="0.2">
      <c r="K2633" s="213"/>
      <c r="L2633" s="194"/>
      <c r="M2633" s="188"/>
      <c r="N2633" s="220"/>
    </row>
    <row r="2634" spans="11:14" x14ac:dyDescent="0.2">
      <c r="K2634" s="213"/>
      <c r="L2634" s="194"/>
      <c r="M2634" s="188"/>
      <c r="N2634" s="220"/>
    </row>
    <row r="2635" spans="11:14" x14ac:dyDescent="0.2">
      <c r="K2635" s="213"/>
      <c r="L2635" s="194"/>
      <c r="M2635" s="188"/>
      <c r="N2635" s="220"/>
    </row>
    <row r="2636" spans="11:14" x14ac:dyDescent="0.2">
      <c r="K2636" s="213"/>
      <c r="L2636" s="194"/>
      <c r="M2636" s="188"/>
      <c r="N2636" s="220"/>
    </row>
    <row r="2637" spans="11:14" x14ac:dyDescent="0.2">
      <c r="K2637" s="213"/>
      <c r="L2637" s="194"/>
      <c r="M2637" s="188"/>
      <c r="N2637" s="220"/>
    </row>
    <row r="2638" spans="11:14" x14ac:dyDescent="0.2">
      <c r="K2638" s="213"/>
      <c r="L2638" s="194"/>
      <c r="M2638" s="188"/>
      <c r="N2638" s="220"/>
    </row>
    <row r="2639" spans="11:14" x14ac:dyDescent="0.2">
      <c r="K2639" s="213"/>
      <c r="L2639" s="194"/>
      <c r="M2639" s="188"/>
      <c r="N2639" s="220"/>
    </row>
    <row r="2640" spans="11:14" x14ac:dyDescent="0.2">
      <c r="K2640" s="213"/>
      <c r="L2640" s="194"/>
      <c r="M2640" s="188"/>
      <c r="N2640" s="220"/>
    </row>
    <row r="2641" spans="11:14" x14ac:dyDescent="0.2">
      <c r="K2641" s="213"/>
      <c r="L2641" s="194"/>
      <c r="M2641" s="188"/>
      <c r="N2641" s="220"/>
    </row>
    <row r="2642" spans="11:14" x14ac:dyDescent="0.2">
      <c r="K2642" s="213"/>
      <c r="L2642" s="194"/>
      <c r="M2642" s="188"/>
      <c r="N2642" s="220"/>
    </row>
    <row r="2643" spans="11:14" x14ac:dyDescent="0.2">
      <c r="K2643" s="213"/>
      <c r="L2643" s="194"/>
      <c r="M2643" s="188"/>
      <c r="N2643" s="220"/>
    </row>
    <row r="2644" spans="11:14" x14ac:dyDescent="0.2">
      <c r="K2644" s="213"/>
      <c r="L2644" s="194"/>
      <c r="M2644" s="188"/>
      <c r="N2644" s="220"/>
    </row>
    <row r="2645" spans="11:14" x14ac:dyDescent="0.2">
      <c r="K2645" s="213"/>
      <c r="L2645" s="194"/>
      <c r="M2645" s="188"/>
      <c r="N2645" s="220"/>
    </row>
    <row r="2646" spans="11:14" x14ac:dyDescent="0.2">
      <c r="K2646" s="213"/>
      <c r="L2646" s="194"/>
      <c r="M2646" s="188"/>
      <c r="N2646" s="220"/>
    </row>
    <row r="2647" spans="11:14" x14ac:dyDescent="0.2">
      <c r="K2647" s="213"/>
      <c r="L2647" s="194"/>
      <c r="M2647" s="188"/>
      <c r="N2647" s="220"/>
    </row>
    <row r="2648" spans="11:14" x14ac:dyDescent="0.2">
      <c r="K2648" s="213"/>
      <c r="L2648" s="194"/>
      <c r="M2648" s="188"/>
      <c r="N2648" s="220"/>
    </row>
    <row r="2649" spans="11:14" x14ac:dyDescent="0.2">
      <c r="K2649" s="213"/>
      <c r="L2649" s="194"/>
      <c r="M2649" s="188"/>
      <c r="N2649" s="220"/>
    </row>
    <row r="2650" spans="11:14" x14ac:dyDescent="0.2">
      <c r="K2650" s="213"/>
      <c r="L2650" s="194"/>
      <c r="M2650" s="188"/>
      <c r="N2650" s="220"/>
    </row>
    <row r="2651" spans="11:14" x14ac:dyDescent="0.2">
      <c r="K2651" s="213"/>
      <c r="L2651" s="194"/>
      <c r="M2651" s="188"/>
      <c r="N2651" s="220"/>
    </row>
    <row r="2652" spans="11:14" x14ac:dyDescent="0.2">
      <c r="K2652" s="213"/>
      <c r="L2652" s="194"/>
      <c r="M2652" s="188"/>
      <c r="N2652" s="220"/>
    </row>
    <row r="2653" spans="11:14" x14ac:dyDescent="0.2">
      <c r="K2653" s="213"/>
      <c r="L2653" s="194"/>
      <c r="M2653" s="188"/>
      <c r="N2653" s="220"/>
    </row>
    <row r="2654" spans="11:14" x14ac:dyDescent="0.2">
      <c r="K2654" s="213"/>
      <c r="L2654" s="194"/>
      <c r="M2654" s="188"/>
      <c r="N2654" s="220"/>
    </row>
    <row r="2655" spans="11:14" x14ac:dyDescent="0.2">
      <c r="K2655" s="213"/>
      <c r="L2655" s="194"/>
      <c r="M2655" s="188"/>
      <c r="N2655" s="220"/>
    </row>
    <row r="2656" spans="11:14" x14ac:dyDescent="0.2">
      <c r="K2656" s="213"/>
      <c r="L2656" s="194"/>
      <c r="M2656" s="188"/>
      <c r="N2656" s="220"/>
    </row>
    <row r="2657" spans="11:14" x14ac:dyDescent="0.2">
      <c r="K2657" s="213"/>
      <c r="L2657" s="194"/>
      <c r="M2657" s="188"/>
      <c r="N2657" s="220"/>
    </row>
    <row r="2658" spans="11:14" x14ac:dyDescent="0.2">
      <c r="K2658" s="213"/>
      <c r="L2658" s="194"/>
      <c r="M2658" s="188"/>
      <c r="N2658" s="220"/>
    </row>
    <row r="2659" spans="11:14" x14ac:dyDescent="0.2">
      <c r="K2659" s="213"/>
      <c r="L2659" s="194"/>
      <c r="M2659" s="188"/>
      <c r="N2659" s="220"/>
    </row>
    <row r="2660" spans="11:14" x14ac:dyDescent="0.2">
      <c r="K2660" s="213"/>
      <c r="L2660" s="194"/>
      <c r="M2660" s="188"/>
      <c r="N2660" s="220"/>
    </row>
    <row r="2661" spans="11:14" x14ac:dyDescent="0.2">
      <c r="K2661" s="213"/>
      <c r="L2661" s="194"/>
      <c r="M2661" s="188"/>
      <c r="N2661" s="220"/>
    </row>
    <row r="2662" spans="11:14" x14ac:dyDescent="0.2">
      <c r="K2662" s="213"/>
      <c r="L2662" s="194"/>
      <c r="M2662" s="188"/>
      <c r="N2662" s="220"/>
    </row>
    <row r="2663" spans="11:14" x14ac:dyDescent="0.2">
      <c r="K2663" s="213"/>
      <c r="L2663" s="194"/>
      <c r="M2663" s="188"/>
      <c r="N2663" s="220"/>
    </row>
    <row r="2664" spans="11:14" x14ac:dyDescent="0.2">
      <c r="K2664" s="213"/>
      <c r="L2664" s="194"/>
      <c r="M2664" s="188"/>
      <c r="N2664" s="220"/>
    </row>
    <row r="2665" spans="11:14" x14ac:dyDescent="0.2">
      <c r="K2665" s="213"/>
      <c r="L2665" s="194"/>
      <c r="M2665" s="188"/>
      <c r="N2665" s="220"/>
    </row>
    <row r="2666" spans="11:14" x14ac:dyDescent="0.2">
      <c r="K2666" s="213"/>
      <c r="L2666" s="194"/>
      <c r="M2666" s="188"/>
      <c r="N2666" s="220"/>
    </row>
    <row r="2667" spans="11:14" x14ac:dyDescent="0.2">
      <c r="K2667" s="213"/>
      <c r="L2667" s="194"/>
      <c r="M2667" s="188"/>
      <c r="N2667" s="220"/>
    </row>
    <row r="2668" spans="11:14" x14ac:dyDescent="0.2">
      <c r="K2668" s="213"/>
      <c r="L2668" s="194"/>
      <c r="M2668" s="188"/>
      <c r="N2668" s="220"/>
    </row>
    <row r="2669" spans="11:14" x14ac:dyDescent="0.2">
      <c r="K2669" s="213"/>
      <c r="L2669" s="194"/>
      <c r="M2669" s="188"/>
      <c r="N2669" s="220"/>
    </row>
    <row r="2670" spans="11:14" x14ac:dyDescent="0.2">
      <c r="K2670" s="213"/>
      <c r="L2670" s="194"/>
      <c r="M2670" s="188"/>
      <c r="N2670" s="220"/>
    </row>
    <row r="2671" spans="11:14" x14ac:dyDescent="0.2">
      <c r="K2671" s="213"/>
      <c r="L2671" s="194"/>
      <c r="M2671" s="188"/>
      <c r="N2671" s="220"/>
    </row>
    <row r="2672" spans="11:14" x14ac:dyDescent="0.2">
      <c r="K2672" s="213"/>
      <c r="L2672" s="194"/>
      <c r="M2672" s="188"/>
      <c r="N2672" s="220"/>
    </row>
    <row r="2673" spans="11:14" x14ac:dyDescent="0.2">
      <c r="K2673" s="213"/>
      <c r="L2673" s="194"/>
      <c r="M2673" s="188"/>
      <c r="N2673" s="220"/>
    </row>
    <row r="2674" spans="11:14" x14ac:dyDescent="0.2">
      <c r="K2674" s="213"/>
      <c r="L2674" s="194"/>
      <c r="M2674" s="188"/>
      <c r="N2674" s="220"/>
    </row>
    <row r="2675" spans="11:14" x14ac:dyDescent="0.2">
      <c r="K2675" s="213"/>
      <c r="L2675" s="194"/>
      <c r="M2675" s="188"/>
      <c r="N2675" s="220"/>
    </row>
    <row r="2676" spans="11:14" x14ac:dyDescent="0.2">
      <c r="K2676" s="213"/>
      <c r="L2676" s="194"/>
      <c r="M2676" s="188"/>
      <c r="N2676" s="220"/>
    </row>
    <row r="2677" spans="11:14" x14ac:dyDescent="0.2">
      <c r="K2677" s="213"/>
      <c r="L2677" s="194"/>
      <c r="M2677" s="188"/>
      <c r="N2677" s="220"/>
    </row>
    <row r="2678" spans="11:14" x14ac:dyDescent="0.2">
      <c r="K2678" s="213"/>
      <c r="L2678" s="194"/>
      <c r="M2678" s="188"/>
      <c r="N2678" s="220"/>
    </row>
    <row r="2679" spans="11:14" x14ac:dyDescent="0.2">
      <c r="K2679" s="213"/>
      <c r="L2679" s="194"/>
      <c r="M2679" s="188"/>
      <c r="N2679" s="220"/>
    </row>
    <row r="2680" spans="11:14" x14ac:dyDescent="0.2">
      <c r="K2680" s="213"/>
      <c r="L2680" s="194"/>
      <c r="M2680" s="188"/>
      <c r="N2680" s="220"/>
    </row>
    <row r="2681" spans="11:14" x14ac:dyDescent="0.2">
      <c r="K2681" s="213"/>
      <c r="L2681" s="194"/>
      <c r="M2681" s="188"/>
      <c r="N2681" s="220"/>
    </row>
    <row r="2682" spans="11:14" x14ac:dyDescent="0.2">
      <c r="K2682" s="213"/>
      <c r="L2682" s="194"/>
      <c r="M2682" s="188"/>
      <c r="N2682" s="220"/>
    </row>
    <row r="2683" spans="11:14" x14ac:dyDescent="0.2">
      <c r="K2683" s="213"/>
      <c r="L2683" s="194"/>
      <c r="M2683" s="188"/>
      <c r="N2683" s="220"/>
    </row>
    <row r="2684" spans="11:14" x14ac:dyDescent="0.2">
      <c r="K2684" s="213"/>
      <c r="L2684" s="194"/>
      <c r="M2684" s="188"/>
      <c r="N2684" s="220"/>
    </row>
    <row r="2685" spans="11:14" x14ac:dyDescent="0.2">
      <c r="K2685" s="213"/>
      <c r="L2685" s="194"/>
      <c r="M2685" s="188"/>
      <c r="N2685" s="220"/>
    </row>
    <row r="2686" spans="11:14" x14ac:dyDescent="0.2">
      <c r="K2686" s="213"/>
      <c r="L2686" s="194"/>
      <c r="M2686" s="188"/>
      <c r="N2686" s="220"/>
    </row>
    <row r="2687" spans="11:14" x14ac:dyDescent="0.2">
      <c r="K2687" s="213"/>
      <c r="L2687" s="194"/>
      <c r="M2687" s="188"/>
      <c r="N2687" s="220"/>
    </row>
    <row r="2688" spans="11:14" x14ac:dyDescent="0.2">
      <c r="K2688" s="213"/>
      <c r="L2688" s="194"/>
      <c r="M2688" s="188"/>
      <c r="N2688" s="220"/>
    </row>
    <row r="2689" spans="11:14" x14ac:dyDescent="0.2">
      <c r="K2689" s="213"/>
      <c r="L2689" s="194"/>
      <c r="M2689" s="188"/>
      <c r="N2689" s="220"/>
    </row>
    <row r="2690" spans="11:14" x14ac:dyDescent="0.2">
      <c r="K2690" s="213"/>
      <c r="L2690" s="194"/>
      <c r="M2690" s="188"/>
      <c r="N2690" s="220"/>
    </row>
    <row r="2691" spans="11:14" x14ac:dyDescent="0.2">
      <c r="K2691" s="213"/>
      <c r="L2691" s="194"/>
      <c r="M2691" s="188"/>
      <c r="N2691" s="220"/>
    </row>
    <row r="2692" spans="11:14" x14ac:dyDescent="0.2">
      <c r="K2692" s="213"/>
      <c r="L2692" s="194"/>
      <c r="M2692" s="188"/>
      <c r="N2692" s="220"/>
    </row>
    <row r="2693" spans="11:14" x14ac:dyDescent="0.2">
      <c r="K2693" s="213"/>
      <c r="L2693" s="194"/>
      <c r="M2693" s="188"/>
      <c r="N2693" s="220"/>
    </row>
    <row r="2694" spans="11:14" x14ac:dyDescent="0.2">
      <c r="K2694" s="213"/>
      <c r="L2694" s="194"/>
      <c r="M2694" s="188"/>
      <c r="N2694" s="220"/>
    </row>
    <row r="2695" spans="11:14" x14ac:dyDescent="0.2">
      <c r="K2695" s="213"/>
      <c r="L2695" s="194"/>
      <c r="M2695" s="188"/>
      <c r="N2695" s="220"/>
    </row>
    <row r="2696" spans="11:14" x14ac:dyDescent="0.2">
      <c r="K2696" s="213"/>
      <c r="L2696" s="194"/>
      <c r="M2696" s="188"/>
      <c r="N2696" s="220"/>
    </row>
    <row r="2697" spans="11:14" x14ac:dyDescent="0.2">
      <c r="K2697" s="213"/>
      <c r="L2697" s="194"/>
      <c r="M2697" s="188"/>
      <c r="N2697" s="220"/>
    </row>
    <row r="2698" spans="11:14" x14ac:dyDescent="0.2">
      <c r="K2698" s="213"/>
      <c r="L2698" s="194"/>
      <c r="M2698" s="188"/>
      <c r="N2698" s="220"/>
    </row>
    <row r="2699" spans="11:14" x14ac:dyDescent="0.2">
      <c r="K2699" s="213"/>
      <c r="L2699" s="194"/>
      <c r="M2699" s="188"/>
      <c r="N2699" s="220"/>
    </row>
    <row r="2700" spans="11:14" x14ac:dyDescent="0.2">
      <c r="K2700" s="213"/>
      <c r="L2700" s="194"/>
      <c r="M2700" s="188"/>
      <c r="N2700" s="220"/>
    </row>
    <row r="2701" spans="11:14" x14ac:dyDescent="0.2">
      <c r="K2701" s="213"/>
      <c r="L2701" s="194"/>
      <c r="M2701" s="188"/>
      <c r="N2701" s="220"/>
    </row>
    <row r="2702" spans="11:14" x14ac:dyDescent="0.2">
      <c r="K2702" s="213"/>
      <c r="L2702" s="194"/>
      <c r="M2702" s="188"/>
      <c r="N2702" s="220"/>
    </row>
    <row r="2703" spans="11:14" x14ac:dyDescent="0.2">
      <c r="K2703" s="213"/>
      <c r="L2703" s="194"/>
      <c r="M2703" s="188"/>
      <c r="N2703" s="220"/>
    </row>
    <row r="2704" spans="11:14" x14ac:dyDescent="0.2">
      <c r="K2704" s="213"/>
      <c r="L2704" s="194"/>
      <c r="M2704" s="188"/>
      <c r="N2704" s="220"/>
    </row>
    <row r="2705" spans="11:14" x14ac:dyDescent="0.2">
      <c r="K2705" s="213"/>
      <c r="L2705" s="194"/>
      <c r="M2705" s="188"/>
      <c r="N2705" s="220"/>
    </row>
    <row r="2706" spans="11:14" x14ac:dyDescent="0.2">
      <c r="K2706" s="213"/>
      <c r="L2706" s="194"/>
      <c r="M2706" s="188"/>
      <c r="N2706" s="220"/>
    </row>
    <row r="2707" spans="11:14" x14ac:dyDescent="0.2">
      <c r="K2707" s="213"/>
      <c r="L2707" s="194"/>
      <c r="M2707" s="188"/>
      <c r="N2707" s="220"/>
    </row>
    <row r="2708" spans="11:14" x14ac:dyDescent="0.2">
      <c r="K2708" s="213"/>
      <c r="L2708" s="194"/>
      <c r="M2708" s="188"/>
      <c r="N2708" s="220"/>
    </row>
    <row r="2709" spans="11:14" x14ac:dyDescent="0.2">
      <c r="K2709" s="213"/>
      <c r="L2709" s="194"/>
      <c r="M2709" s="188"/>
      <c r="N2709" s="220"/>
    </row>
    <row r="2710" spans="11:14" x14ac:dyDescent="0.2">
      <c r="K2710" s="213"/>
      <c r="L2710" s="194"/>
      <c r="M2710" s="188"/>
      <c r="N2710" s="220"/>
    </row>
    <row r="2711" spans="11:14" x14ac:dyDescent="0.2">
      <c r="K2711" s="213"/>
      <c r="L2711" s="194"/>
      <c r="M2711" s="188"/>
      <c r="N2711" s="220"/>
    </row>
    <row r="2712" spans="11:14" x14ac:dyDescent="0.2">
      <c r="K2712" s="213"/>
      <c r="L2712" s="194"/>
      <c r="M2712" s="188"/>
      <c r="N2712" s="220"/>
    </row>
    <row r="2713" spans="11:14" x14ac:dyDescent="0.2">
      <c r="K2713" s="213"/>
      <c r="L2713" s="194"/>
      <c r="M2713" s="188"/>
      <c r="N2713" s="220"/>
    </row>
    <row r="2714" spans="11:14" x14ac:dyDescent="0.2">
      <c r="K2714" s="213"/>
      <c r="L2714" s="194"/>
      <c r="M2714" s="188"/>
      <c r="N2714" s="220"/>
    </row>
    <row r="2715" spans="11:14" x14ac:dyDescent="0.2">
      <c r="K2715" s="213"/>
      <c r="L2715" s="194"/>
      <c r="M2715" s="188"/>
      <c r="N2715" s="220"/>
    </row>
    <row r="2716" spans="11:14" x14ac:dyDescent="0.2">
      <c r="K2716" s="213"/>
      <c r="L2716" s="194"/>
      <c r="M2716" s="188"/>
      <c r="N2716" s="220"/>
    </row>
    <row r="2717" spans="11:14" x14ac:dyDescent="0.2">
      <c r="K2717" s="213"/>
      <c r="L2717" s="194"/>
      <c r="M2717" s="188"/>
      <c r="N2717" s="220"/>
    </row>
    <row r="2718" spans="11:14" x14ac:dyDescent="0.2">
      <c r="K2718" s="213"/>
      <c r="L2718" s="194"/>
      <c r="M2718" s="188"/>
      <c r="N2718" s="220"/>
    </row>
    <row r="2719" spans="11:14" x14ac:dyDescent="0.2">
      <c r="K2719" s="213"/>
      <c r="L2719" s="194"/>
      <c r="M2719" s="188"/>
      <c r="N2719" s="220"/>
    </row>
    <row r="2720" spans="11:14" x14ac:dyDescent="0.2">
      <c r="K2720" s="213"/>
      <c r="L2720" s="194"/>
      <c r="M2720" s="188"/>
      <c r="N2720" s="220"/>
    </row>
    <row r="2721" spans="11:14" x14ac:dyDescent="0.2">
      <c r="K2721" s="213"/>
      <c r="L2721" s="194"/>
      <c r="M2721" s="188"/>
      <c r="N2721" s="220"/>
    </row>
    <row r="2722" spans="11:14" x14ac:dyDescent="0.2">
      <c r="K2722" s="213"/>
      <c r="L2722" s="194"/>
      <c r="M2722" s="188"/>
      <c r="N2722" s="220"/>
    </row>
    <row r="2723" spans="11:14" x14ac:dyDescent="0.2">
      <c r="K2723" s="213"/>
      <c r="L2723" s="194"/>
      <c r="M2723" s="188"/>
      <c r="N2723" s="220"/>
    </row>
    <row r="2724" spans="11:14" x14ac:dyDescent="0.2">
      <c r="K2724" s="213"/>
      <c r="L2724" s="194"/>
      <c r="M2724" s="188"/>
      <c r="N2724" s="220"/>
    </row>
    <row r="2725" spans="11:14" x14ac:dyDescent="0.2">
      <c r="K2725" s="213"/>
      <c r="L2725" s="194"/>
      <c r="M2725" s="188"/>
      <c r="N2725" s="220"/>
    </row>
    <row r="2726" spans="11:14" x14ac:dyDescent="0.2">
      <c r="K2726" s="213"/>
      <c r="L2726" s="194"/>
      <c r="M2726" s="188"/>
      <c r="N2726" s="220"/>
    </row>
    <row r="2727" spans="11:14" x14ac:dyDescent="0.2">
      <c r="K2727" s="213"/>
      <c r="L2727" s="194"/>
      <c r="M2727" s="188"/>
      <c r="N2727" s="220"/>
    </row>
    <row r="2728" spans="11:14" x14ac:dyDescent="0.2">
      <c r="K2728" s="213"/>
      <c r="L2728" s="194"/>
      <c r="M2728" s="188"/>
      <c r="N2728" s="220"/>
    </row>
    <row r="2729" spans="11:14" x14ac:dyDescent="0.2">
      <c r="K2729" s="213"/>
      <c r="L2729" s="194"/>
      <c r="M2729" s="188"/>
      <c r="N2729" s="220"/>
    </row>
    <row r="2730" spans="11:14" x14ac:dyDescent="0.2">
      <c r="K2730" s="213"/>
      <c r="L2730" s="194"/>
      <c r="M2730" s="188"/>
      <c r="N2730" s="220"/>
    </row>
    <row r="2731" spans="11:14" x14ac:dyDescent="0.2">
      <c r="K2731" s="213"/>
      <c r="L2731" s="194"/>
      <c r="M2731" s="188"/>
      <c r="N2731" s="220"/>
    </row>
    <row r="2732" spans="11:14" x14ac:dyDescent="0.2">
      <c r="K2732" s="213"/>
      <c r="L2732" s="194"/>
      <c r="M2732" s="188"/>
      <c r="N2732" s="220"/>
    </row>
    <row r="2733" spans="11:14" x14ac:dyDescent="0.2">
      <c r="K2733" s="213"/>
      <c r="L2733" s="194"/>
      <c r="M2733" s="188"/>
      <c r="N2733" s="220"/>
    </row>
    <row r="2734" spans="11:14" x14ac:dyDescent="0.2">
      <c r="K2734" s="213"/>
      <c r="L2734" s="194"/>
      <c r="M2734" s="188"/>
      <c r="N2734" s="220"/>
    </row>
    <row r="2735" spans="11:14" x14ac:dyDescent="0.2">
      <c r="K2735" s="213"/>
      <c r="L2735" s="194"/>
      <c r="M2735" s="188"/>
      <c r="N2735" s="220"/>
    </row>
    <row r="2736" spans="11:14" x14ac:dyDescent="0.2">
      <c r="K2736" s="213"/>
      <c r="L2736" s="194"/>
      <c r="M2736" s="188"/>
      <c r="N2736" s="220"/>
    </row>
    <row r="2737" spans="11:14" x14ac:dyDescent="0.2">
      <c r="K2737" s="213"/>
      <c r="L2737" s="194"/>
      <c r="M2737" s="188"/>
      <c r="N2737" s="220"/>
    </row>
    <row r="2738" spans="11:14" x14ac:dyDescent="0.2">
      <c r="K2738" s="213"/>
      <c r="L2738" s="194"/>
      <c r="M2738" s="188"/>
      <c r="N2738" s="220"/>
    </row>
    <row r="2739" spans="11:14" x14ac:dyDescent="0.2">
      <c r="K2739" s="213"/>
      <c r="L2739" s="194"/>
      <c r="M2739" s="188"/>
      <c r="N2739" s="220"/>
    </row>
    <row r="2740" spans="11:14" x14ac:dyDescent="0.2">
      <c r="K2740" s="213"/>
      <c r="L2740" s="194"/>
      <c r="M2740" s="188"/>
      <c r="N2740" s="220"/>
    </row>
    <row r="2741" spans="11:14" x14ac:dyDescent="0.2">
      <c r="K2741" s="213"/>
      <c r="L2741" s="194"/>
      <c r="M2741" s="188"/>
      <c r="N2741" s="220"/>
    </row>
    <row r="2742" spans="11:14" x14ac:dyDescent="0.2">
      <c r="K2742" s="213"/>
      <c r="L2742" s="194"/>
      <c r="M2742" s="188"/>
      <c r="N2742" s="220"/>
    </row>
    <row r="2743" spans="11:14" x14ac:dyDescent="0.2">
      <c r="K2743" s="213"/>
      <c r="L2743" s="194"/>
      <c r="M2743" s="188"/>
      <c r="N2743" s="220"/>
    </row>
    <row r="2744" spans="11:14" x14ac:dyDescent="0.2">
      <c r="K2744" s="213"/>
      <c r="L2744" s="194"/>
      <c r="M2744" s="188"/>
      <c r="N2744" s="220"/>
    </row>
    <row r="2745" spans="11:14" x14ac:dyDescent="0.2">
      <c r="K2745" s="213"/>
      <c r="L2745" s="194"/>
      <c r="M2745" s="188"/>
      <c r="N2745" s="220"/>
    </row>
    <row r="2746" spans="11:14" x14ac:dyDescent="0.2">
      <c r="K2746" s="213"/>
      <c r="L2746" s="194"/>
      <c r="M2746" s="188"/>
      <c r="N2746" s="220"/>
    </row>
    <row r="2747" spans="11:14" x14ac:dyDescent="0.2">
      <c r="K2747" s="213"/>
      <c r="L2747" s="194"/>
      <c r="M2747" s="188"/>
      <c r="N2747" s="220"/>
    </row>
    <row r="2748" spans="11:14" x14ac:dyDescent="0.2">
      <c r="K2748" s="213"/>
      <c r="L2748" s="194"/>
      <c r="M2748" s="188"/>
      <c r="N2748" s="220"/>
    </row>
    <row r="2749" spans="11:14" x14ac:dyDescent="0.2">
      <c r="K2749" s="213"/>
      <c r="L2749" s="194"/>
      <c r="M2749" s="188"/>
      <c r="N2749" s="220"/>
    </row>
    <row r="2750" spans="11:14" x14ac:dyDescent="0.2">
      <c r="K2750" s="213"/>
      <c r="L2750" s="194"/>
      <c r="M2750" s="188"/>
      <c r="N2750" s="220"/>
    </row>
    <row r="2751" spans="11:14" x14ac:dyDescent="0.2">
      <c r="K2751" s="213"/>
      <c r="L2751" s="194"/>
      <c r="M2751" s="188"/>
      <c r="N2751" s="220"/>
    </row>
    <row r="2752" spans="11:14" x14ac:dyDescent="0.2">
      <c r="K2752" s="213"/>
      <c r="L2752" s="194"/>
      <c r="M2752" s="188"/>
      <c r="N2752" s="220"/>
    </row>
    <row r="2753" spans="11:14" x14ac:dyDescent="0.2">
      <c r="K2753" s="213"/>
      <c r="L2753" s="194"/>
      <c r="M2753" s="188"/>
      <c r="N2753" s="220"/>
    </row>
    <row r="2754" spans="11:14" x14ac:dyDescent="0.2">
      <c r="K2754" s="213"/>
      <c r="L2754" s="194"/>
      <c r="M2754" s="188"/>
      <c r="N2754" s="220"/>
    </row>
    <row r="2755" spans="11:14" x14ac:dyDescent="0.2">
      <c r="K2755" s="213"/>
      <c r="L2755" s="194"/>
      <c r="M2755" s="188"/>
      <c r="N2755" s="220"/>
    </row>
    <row r="2756" spans="11:14" x14ac:dyDescent="0.2">
      <c r="K2756" s="213"/>
      <c r="L2756" s="194"/>
      <c r="M2756" s="188"/>
      <c r="N2756" s="220"/>
    </row>
    <row r="2757" spans="11:14" x14ac:dyDescent="0.2">
      <c r="K2757" s="213"/>
      <c r="L2757" s="194"/>
      <c r="M2757" s="188"/>
      <c r="N2757" s="220"/>
    </row>
    <row r="2758" spans="11:14" x14ac:dyDescent="0.2">
      <c r="K2758" s="213"/>
      <c r="L2758" s="194"/>
      <c r="M2758" s="188"/>
      <c r="N2758" s="220"/>
    </row>
    <row r="2759" spans="11:14" x14ac:dyDescent="0.2">
      <c r="K2759" s="213"/>
      <c r="L2759" s="194"/>
      <c r="M2759" s="188"/>
      <c r="N2759" s="220"/>
    </row>
    <row r="2760" spans="11:14" x14ac:dyDescent="0.2">
      <c r="K2760" s="213"/>
      <c r="L2760" s="194"/>
      <c r="M2760" s="188"/>
      <c r="N2760" s="220"/>
    </row>
    <row r="2761" spans="11:14" x14ac:dyDescent="0.2">
      <c r="K2761" s="213"/>
      <c r="L2761" s="194"/>
      <c r="M2761" s="188"/>
      <c r="N2761" s="220"/>
    </row>
    <row r="2762" spans="11:14" x14ac:dyDescent="0.2">
      <c r="K2762" s="213"/>
      <c r="L2762" s="194"/>
      <c r="M2762" s="188"/>
      <c r="N2762" s="220"/>
    </row>
    <row r="2763" spans="11:14" x14ac:dyDescent="0.2">
      <c r="K2763" s="213"/>
      <c r="L2763" s="194"/>
      <c r="M2763" s="188"/>
      <c r="N2763" s="220"/>
    </row>
    <row r="2764" spans="11:14" x14ac:dyDescent="0.2">
      <c r="K2764" s="213"/>
      <c r="L2764" s="194"/>
      <c r="M2764" s="188"/>
      <c r="N2764" s="220"/>
    </row>
    <row r="2765" spans="11:14" x14ac:dyDescent="0.2">
      <c r="K2765" s="213"/>
      <c r="L2765" s="194"/>
      <c r="M2765" s="188"/>
      <c r="N2765" s="220"/>
    </row>
    <row r="2766" spans="11:14" x14ac:dyDescent="0.2">
      <c r="K2766" s="213"/>
      <c r="L2766" s="194"/>
      <c r="M2766" s="188"/>
      <c r="N2766" s="220"/>
    </row>
    <row r="2767" spans="11:14" x14ac:dyDescent="0.2">
      <c r="K2767" s="213"/>
      <c r="L2767" s="194"/>
      <c r="M2767" s="188"/>
      <c r="N2767" s="220"/>
    </row>
    <row r="2768" spans="11:14" x14ac:dyDescent="0.2">
      <c r="K2768" s="213"/>
      <c r="L2768" s="194"/>
      <c r="M2768" s="188"/>
      <c r="N2768" s="220"/>
    </row>
    <row r="2769" spans="11:14" x14ac:dyDescent="0.2">
      <c r="K2769" s="213"/>
      <c r="L2769" s="194"/>
      <c r="M2769" s="188"/>
      <c r="N2769" s="220"/>
    </row>
    <row r="2770" spans="11:14" x14ac:dyDescent="0.2">
      <c r="K2770" s="213"/>
      <c r="L2770" s="194"/>
      <c r="M2770" s="188"/>
      <c r="N2770" s="220"/>
    </row>
    <row r="2771" spans="11:14" x14ac:dyDescent="0.2">
      <c r="K2771" s="213"/>
      <c r="L2771" s="194"/>
      <c r="M2771" s="188"/>
      <c r="N2771" s="220"/>
    </row>
    <row r="2772" spans="11:14" x14ac:dyDescent="0.2">
      <c r="K2772" s="213"/>
      <c r="L2772" s="194"/>
      <c r="M2772" s="188"/>
      <c r="N2772" s="220"/>
    </row>
    <row r="2773" spans="11:14" x14ac:dyDescent="0.2">
      <c r="K2773" s="213"/>
      <c r="L2773" s="194"/>
      <c r="M2773" s="188"/>
      <c r="N2773" s="220"/>
    </row>
    <row r="2774" spans="11:14" x14ac:dyDescent="0.2">
      <c r="K2774" s="213"/>
      <c r="L2774" s="194"/>
      <c r="M2774" s="188"/>
      <c r="N2774" s="220"/>
    </row>
    <row r="2775" spans="11:14" x14ac:dyDescent="0.2">
      <c r="K2775" s="213"/>
      <c r="L2775" s="194"/>
      <c r="M2775" s="188"/>
      <c r="N2775" s="220"/>
    </row>
    <row r="2776" spans="11:14" x14ac:dyDescent="0.2">
      <c r="K2776" s="213"/>
      <c r="L2776" s="194"/>
      <c r="M2776" s="188"/>
      <c r="N2776" s="220"/>
    </row>
    <row r="2777" spans="11:14" x14ac:dyDescent="0.2">
      <c r="K2777" s="213"/>
      <c r="L2777" s="194"/>
      <c r="M2777" s="188"/>
      <c r="N2777" s="220"/>
    </row>
    <row r="2778" spans="11:14" x14ac:dyDescent="0.2">
      <c r="K2778" s="213"/>
      <c r="L2778" s="194"/>
      <c r="M2778" s="188"/>
      <c r="N2778" s="220"/>
    </row>
    <row r="2779" spans="11:14" x14ac:dyDescent="0.2">
      <c r="K2779" s="213"/>
      <c r="L2779" s="194"/>
      <c r="M2779" s="188"/>
      <c r="N2779" s="220"/>
    </row>
    <row r="2780" spans="11:14" x14ac:dyDescent="0.2">
      <c r="K2780" s="213"/>
      <c r="L2780" s="194"/>
      <c r="M2780" s="188"/>
      <c r="N2780" s="220"/>
    </row>
    <row r="2781" spans="11:14" x14ac:dyDescent="0.2">
      <c r="K2781" s="213"/>
      <c r="L2781" s="194"/>
      <c r="M2781" s="188"/>
      <c r="N2781" s="220"/>
    </row>
    <row r="2782" spans="11:14" x14ac:dyDescent="0.2">
      <c r="K2782" s="213"/>
      <c r="L2782" s="194"/>
      <c r="M2782" s="188"/>
      <c r="N2782" s="220"/>
    </row>
    <row r="2783" spans="11:14" x14ac:dyDescent="0.2">
      <c r="K2783" s="213"/>
      <c r="L2783" s="194"/>
      <c r="M2783" s="188"/>
      <c r="N2783" s="220"/>
    </row>
    <row r="2784" spans="11:14" x14ac:dyDescent="0.2">
      <c r="K2784" s="213"/>
      <c r="L2784" s="194"/>
      <c r="M2784" s="188"/>
      <c r="N2784" s="220"/>
    </row>
    <row r="2785" spans="11:14" x14ac:dyDescent="0.2">
      <c r="K2785" s="213"/>
      <c r="L2785" s="194"/>
      <c r="M2785" s="188"/>
      <c r="N2785" s="220"/>
    </row>
    <row r="2786" spans="11:14" x14ac:dyDescent="0.2">
      <c r="K2786" s="213"/>
      <c r="L2786" s="194"/>
      <c r="M2786" s="188"/>
      <c r="N2786" s="220"/>
    </row>
    <row r="2787" spans="11:14" x14ac:dyDescent="0.2">
      <c r="K2787" s="213"/>
      <c r="L2787" s="194"/>
      <c r="M2787" s="188"/>
      <c r="N2787" s="220"/>
    </row>
    <row r="2788" spans="11:14" x14ac:dyDescent="0.2">
      <c r="K2788" s="213"/>
      <c r="L2788" s="194"/>
      <c r="M2788" s="188"/>
      <c r="N2788" s="220"/>
    </row>
    <row r="2789" spans="11:14" x14ac:dyDescent="0.2">
      <c r="K2789" s="213"/>
      <c r="L2789" s="194"/>
      <c r="M2789" s="188"/>
      <c r="N2789" s="220"/>
    </row>
    <row r="2790" spans="11:14" x14ac:dyDescent="0.2">
      <c r="K2790" s="213"/>
      <c r="L2790" s="194"/>
      <c r="M2790" s="188"/>
      <c r="N2790" s="220"/>
    </row>
    <row r="2791" spans="11:14" x14ac:dyDescent="0.2">
      <c r="K2791" s="213"/>
      <c r="L2791" s="194"/>
      <c r="M2791" s="188"/>
      <c r="N2791" s="220"/>
    </row>
    <row r="2792" spans="11:14" x14ac:dyDescent="0.2">
      <c r="K2792" s="213"/>
      <c r="L2792" s="194"/>
      <c r="M2792" s="188"/>
      <c r="N2792" s="220"/>
    </row>
    <row r="2793" spans="11:14" x14ac:dyDescent="0.2">
      <c r="K2793" s="213"/>
      <c r="L2793" s="194"/>
      <c r="M2793" s="188"/>
      <c r="N2793" s="220"/>
    </row>
    <row r="2794" spans="11:14" x14ac:dyDescent="0.2">
      <c r="K2794" s="213"/>
      <c r="L2794" s="194"/>
      <c r="M2794" s="188"/>
      <c r="N2794" s="220"/>
    </row>
    <row r="2795" spans="11:14" x14ac:dyDescent="0.2">
      <c r="K2795" s="213"/>
      <c r="L2795" s="194"/>
      <c r="M2795" s="188"/>
      <c r="N2795" s="220"/>
    </row>
    <row r="2796" spans="11:14" x14ac:dyDescent="0.2">
      <c r="K2796" s="213"/>
      <c r="L2796" s="194"/>
      <c r="M2796" s="188"/>
      <c r="N2796" s="220"/>
    </row>
    <row r="2797" spans="11:14" x14ac:dyDescent="0.2">
      <c r="K2797" s="213"/>
      <c r="L2797" s="194"/>
      <c r="M2797" s="188"/>
      <c r="N2797" s="220"/>
    </row>
    <row r="2798" spans="11:14" x14ac:dyDescent="0.2">
      <c r="K2798" s="213"/>
      <c r="L2798" s="194"/>
      <c r="M2798" s="188"/>
      <c r="N2798" s="220"/>
    </row>
    <row r="2799" spans="11:14" x14ac:dyDescent="0.2">
      <c r="K2799" s="213"/>
      <c r="L2799" s="194"/>
      <c r="M2799" s="188"/>
      <c r="N2799" s="220"/>
    </row>
    <row r="2800" spans="11:14" x14ac:dyDescent="0.2">
      <c r="K2800" s="213"/>
      <c r="L2800" s="194"/>
      <c r="M2800" s="188"/>
      <c r="N2800" s="220"/>
    </row>
    <row r="2801" spans="11:14" x14ac:dyDescent="0.2">
      <c r="K2801" s="213"/>
      <c r="L2801" s="194"/>
      <c r="M2801" s="188"/>
      <c r="N2801" s="220"/>
    </row>
    <row r="2802" spans="11:14" x14ac:dyDescent="0.2">
      <c r="K2802" s="213"/>
      <c r="L2802" s="194"/>
      <c r="M2802" s="188"/>
      <c r="N2802" s="220"/>
    </row>
    <row r="2803" spans="11:14" x14ac:dyDescent="0.2">
      <c r="K2803" s="213"/>
      <c r="L2803" s="194"/>
      <c r="M2803" s="188"/>
      <c r="N2803" s="220"/>
    </row>
    <row r="2804" spans="11:14" x14ac:dyDescent="0.2">
      <c r="K2804" s="213"/>
      <c r="L2804" s="194"/>
      <c r="M2804" s="188"/>
      <c r="N2804" s="220"/>
    </row>
    <row r="2805" spans="11:14" x14ac:dyDescent="0.2">
      <c r="K2805" s="213"/>
      <c r="L2805" s="194"/>
      <c r="M2805" s="188"/>
      <c r="N2805" s="220"/>
    </row>
    <row r="2806" spans="11:14" x14ac:dyDescent="0.2">
      <c r="K2806" s="213"/>
      <c r="L2806" s="194"/>
      <c r="M2806" s="188"/>
      <c r="N2806" s="220"/>
    </row>
    <row r="2807" spans="11:14" x14ac:dyDescent="0.2">
      <c r="K2807" s="213"/>
      <c r="L2807" s="194"/>
      <c r="M2807" s="188"/>
      <c r="N2807" s="220"/>
    </row>
    <row r="2808" spans="11:14" x14ac:dyDescent="0.2">
      <c r="K2808" s="213"/>
      <c r="L2808" s="194"/>
      <c r="M2808" s="188"/>
      <c r="N2808" s="220"/>
    </row>
    <row r="2809" spans="11:14" x14ac:dyDescent="0.2">
      <c r="K2809" s="213"/>
      <c r="L2809" s="194"/>
      <c r="M2809" s="188"/>
      <c r="N2809" s="220"/>
    </row>
    <row r="2810" spans="11:14" x14ac:dyDescent="0.2">
      <c r="K2810" s="213"/>
      <c r="L2810" s="194"/>
      <c r="M2810" s="188"/>
      <c r="N2810" s="220"/>
    </row>
    <row r="2811" spans="11:14" x14ac:dyDescent="0.2">
      <c r="K2811" s="213"/>
      <c r="L2811" s="194"/>
      <c r="M2811" s="188"/>
      <c r="N2811" s="220"/>
    </row>
    <row r="2812" spans="11:14" x14ac:dyDescent="0.2">
      <c r="K2812" s="213"/>
      <c r="L2812" s="194"/>
      <c r="M2812" s="188"/>
      <c r="N2812" s="220"/>
    </row>
    <row r="2813" spans="11:14" x14ac:dyDescent="0.2">
      <c r="K2813" s="213"/>
      <c r="L2813" s="194"/>
      <c r="M2813" s="188"/>
      <c r="N2813" s="220"/>
    </row>
    <row r="2814" spans="11:14" x14ac:dyDescent="0.2">
      <c r="K2814" s="213"/>
      <c r="L2814" s="194"/>
      <c r="M2814" s="188"/>
      <c r="N2814" s="220"/>
    </row>
    <row r="2815" spans="11:14" x14ac:dyDescent="0.2">
      <c r="K2815" s="213"/>
      <c r="L2815" s="194"/>
      <c r="M2815" s="188"/>
      <c r="N2815" s="220"/>
    </row>
    <row r="2816" spans="11:14" x14ac:dyDescent="0.2">
      <c r="K2816" s="213"/>
      <c r="L2816" s="194"/>
      <c r="M2816" s="188"/>
      <c r="N2816" s="220"/>
    </row>
    <row r="2817" spans="11:14" x14ac:dyDescent="0.2">
      <c r="K2817" s="213"/>
      <c r="L2817" s="194"/>
      <c r="M2817" s="188"/>
      <c r="N2817" s="220"/>
    </row>
    <row r="2818" spans="11:14" x14ac:dyDescent="0.2">
      <c r="K2818" s="213"/>
      <c r="L2818" s="194"/>
      <c r="M2818" s="188"/>
      <c r="N2818" s="220"/>
    </row>
    <row r="2819" spans="11:14" x14ac:dyDescent="0.2">
      <c r="K2819" s="213"/>
      <c r="L2819" s="194"/>
      <c r="M2819" s="188"/>
      <c r="N2819" s="220"/>
    </row>
    <row r="2820" spans="11:14" x14ac:dyDescent="0.2">
      <c r="K2820" s="213"/>
      <c r="L2820" s="194"/>
      <c r="M2820" s="188"/>
      <c r="N2820" s="220"/>
    </row>
    <row r="2821" spans="11:14" x14ac:dyDescent="0.2">
      <c r="K2821" s="213"/>
      <c r="L2821" s="194"/>
      <c r="M2821" s="188"/>
      <c r="N2821" s="220"/>
    </row>
    <row r="2822" spans="11:14" x14ac:dyDescent="0.2">
      <c r="K2822" s="213"/>
      <c r="L2822" s="194"/>
      <c r="M2822" s="188"/>
      <c r="N2822" s="220"/>
    </row>
    <row r="2823" spans="11:14" x14ac:dyDescent="0.2">
      <c r="K2823" s="213"/>
      <c r="L2823" s="194"/>
      <c r="M2823" s="188"/>
      <c r="N2823" s="220"/>
    </row>
    <row r="2824" spans="11:14" x14ac:dyDescent="0.2">
      <c r="K2824" s="213"/>
      <c r="L2824" s="194"/>
      <c r="M2824" s="188"/>
      <c r="N2824" s="220"/>
    </row>
    <row r="2825" spans="11:14" x14ac:dyDescent="0.2">
      <c r="K2825" s="213"/>
      <c r="L2825" s="194"/>
      <c r="M2825" s="188"/>
      <c r="N2825" s="220"/>
    </row>
    <row r="2826" spans="11:14" x14ac:dyDescent="0.2">
      <c r="K2826" s="213"/>
      <c r="L2826" s="194"/>
      <c r="M2826" s="188"/>
      <c r="N2826" s="220"/>
    </row>
    <row r="2827" spans="11:14" x14ac:dyDescent="0.2">
      <c r="K2827" s="213"/>
      <c r="L2827" s="194"/>
      <c r="M2827" s="188"/>
      <c r="N2827" s="220"/>
    </row>
    <row r="2828" spans="11:14" x14ac:dyDescent="0.2">
      <c r="K2828" s="213"/>
      <c r="L2828" s="194"/>
      <c r="M2828" s="188"/>
      <c r="N2828" s="220"/>
    </row>
    <row r="2829" spans="11:14" x14ac:dyDescent="0.2">
      <c r="K2829" s="213"/>
      <c r="L2829" s="194"/>
      <c r="M2829" s="188"/>
      <c r="N2829" s="220"/>
    </row>
    <row r="2830" spans="11:14" x14ac:dyDescent="0.2">
      <c r="K2830" s="213"/>
      <c r="L2830" s="194"/>
      <c r="M2830" s="188"/>
      <c r="N2830" s="220"/>
    </row>
    <row r="2831" spans="11:14" x14ac:dyDescent="0.2">
      <c r="K2831" s="213"/>
      <c r="L2831" s="194"/>
      <c r="M2831" s="188"/>
      <c r="N2831" s="220"/>
    </row>
    <row r="2832" spans="11:14" x14ac:dyDescent="0.2">
      <c r="K2832" s="213"/>
      <c r="L2832" s="194"/>
      <c r="M2832" s="188"/>
      <c r="N2832" s="220"/>
    </row>
    <row r="2833" spans="11:14" x14ac:dyDescent="0.2">
      <c r="K2833" s="213"/>
      <c r="L2833" s="194"/>
      <c r="M2833" s="188"/>
      <c r="N2833" s="220"/>
    </row>
    <row r="2834" spans="11:14" x14ac:dyDescent="0.2">
      <c r="K2834" s="213"/>
      <c r="L2834" s="194"/>
      <c r="M2834" s="188"/>
      <c r="N2834" s="220"/>
    </row>
    <row r="2835" spans="11:14" x14ac:dyDescent="0.2">
      <c r="K2835" s="213"/>
      <c r="L2835" s="194"/>
      <c r="M2835" s="188"/>
      <c r="N2835" s="220"/>
    </row>
    <row r="2836" spans="11:14" x14ac:dyDescent="0.2">
      <c r="K2836" s="213"/>
      <c r="L2836" s="194"/>
      <c r="M2836" s="188"/>
      <c r="N2836" s="220"/>
    </row>
    <row r="2837" spans="11:14" x14ac:dyDescent="0.2">
      <c r="K2837" s="213"/>
      <c r="L2837" s="194"/>
      <c r="M2837" s="188"/>
      <c r="N2837" s="220"/>
    </row>
    <row r="2838" spans="11:14" x14ac:dyDescent="0.2">
      <c r="K2838" s="213"/>
      <c r="L2838" s="194"/>
      <c r="M2838" s="188"/>
      <c r="N2838" s="220"/>
    </row>
    <row r="2839" spans="11:14" x14ac:dyDescent="0.2">
      <c r="K2839" s="213"/>
      <c r="L2839" s="194"/>
      <c r="M2839" s="188"/>
      <c r="N2839" s="220"/>
    </row>
    <row r="2840" spans="11:14" x14ac:dyDescent="0.2">
      <c r="K2840" s="213"/>
      <c r="L2840" s="194"/>
      <c r="M2840" s="188"/>
      <c r="N2840" s="220"/>
    </row>
    <row r="2841" spans="11:14" x14ac:dyDescent="0.2">
      <c r="K2841" s="213"/>
      <c r="L2841" s="194"/>
      <c r="M2841" s="188"/>
      <c r="N2841" s="220"/>
    </row>
    <row r="2842" spans="11:14" x14ac:dyDescent="0.2">
      <c r="K2842" s="213"/>
      <c r="L2842" s="194"/>
      <c r="M2842" s="188"/>
      <c r="N2842" s="220"/>
    </row>
    <row r="2843" spans="11:14" x14ac:dyDescent="0.2">
      <c r="K2843" s="213"/>
      <c r="L2843" s="194"/>
      <c r="M2843" s="188"/>
      <c r="N2843" s="220"/>
    </row>
    <row r="2844" spans="11:14" x14ac:dyDescent="0.2">
      <c r="K2844" s="213"/>
      <c r="L2844" s="194"/>
      <c r="M2844" s="188"/>
      <c r="N2844" s="220"/>
    </row>
    <row r="2845" spans="11:14" x14ac:dyDescent="0.2">
      <c r="K2845" s="213"/>
      <c r="L2845" s="194"/>
      <c r="M2845" s="188"/>
      <c r="N2845" s="220"/>
    </row>
    <row r="2846" spans="11:14" x14ac:dyDescent="0.2">
      <c r="K2846" s="213"/>
      <c r="L2846" s="194"/>
      <c r="M2846" s="188"/>
      <c r="N2846" s="220"/>
    </row>
    <row r="2847" spans="11:14" x14ac:dyDescent="0.2">
      <c r="K2847" s="213"/>
      <c r="L2847" s="194"/>
      <c r="M2847" s="188"/>
      <c r="N2847" s="220"/>
    </row>
    <row r="2848" spans="11:14" x14ac:dyDescent="0.2">
      <c r="K2848" s="213"/>
      <c r="L2848" s="194"/>
      <c r="M2848" s="188"/>
      <c r="N2848" s="220"/>
    </row>
    <row r="2849" spans="11:14" x14ac:dyDescent="0.2">
      <c r="K2849" s="213"/>
      <c r="L2849" s="194"/>
      <c r="M2849" s="188"/>
      <c r="N2849" s="220"/>
    </row>
    <row r="2850" spans="11:14" x14ac:dyDescent="0.2">
      <c r="K2850" s="213"/>
      <c r="L2850" s="194"/>
      <c r="M2850" s="188"/>
      <c r="N2850" s="220"/>
    </row>
    <row r="2851" spans="11:14" x14ac:dyDescent="0.2">
      <c r="K2851" s="213"/>
      <c r="L2851" s="194"/>
      <c r="M2851" s="188"/>
      <c r="N2851" s="220"/>
    </row>
    <row r="2852" spans="11:14" x14ac:dyDescent="0.2">
      <c r="K2852" s="213"/>
      <c r="L2852" s="194"/>
      <c r="M2852" s="188"/>
      <c r="N2852" s="220"/>
    </row>
    <row r="2853" spans="11:14" x14ac:dyDescent="0.2">
      <c r="K2853" s="213"/>
      <c r="L2853" s="194"/>
      <c r="M2853" s="188"/>
      <c r="N2853" s="220"/>
    </row>
    <row r="2854" spans="11:14" x14ac:dyDescent="0.2">
      <c r="K2854" s="213"/>
      <c r="L2854" s="194"/>
      <c r="M2854" s="188"/>
      <c r="N2854" s="220"/>
    </row>
    <row r="2855" spans="11:14" x14ac:dyDescent="0.2">
      <c r="K2855" s="213"/>
      <c r="L2855" s="194"/>
      <c r="M2855" s="188"/>
      <c r="N2855" s="220"/>
    </row>
    <row r="2856" spans="11:14" x14ac:dyDescent="0.2">
      <c r="K2856" s="213"/>
      <c r="L2856" s="194"/>
      <c r="M2856" s="188"/>
      <c r="N2856" s="220"/>
    </row>
    <row r="2857" spans="11:14" x14ac:dyDescent="0.2">
      <c r="K2857" s="213"/>
      <c r="L2857" s="194"/>
      <c r="M2857" s="188"/>
      <c r="N2857" s="220"/>
    </row>
    <row r="2858" spans="11:14" x14ac:dyDescent="0.2">
      <c r="K2858" s="213"/>
      <c r="L2858" s="194"/>
      <c r="M2858" s="188"/>
      <c r="N2858" s="220"/>
    </row>
    <row r="2859" spans="11:14" x14ac:dyDescent="0.2">
      <c r="K2859" s="213"/>
      <c r="L2859" s="194"/>
      <c r="M2859" s="188"/>
      <c r="N2859" s="220"/>
    </row>
    <row r="2860" spans="11:14" x14ac:dyDescent="0.2">
      <c r="K2860" s="213"/>
      <c r="L2860" s="194"/>
      <c r="M2860" s="188"/>
      <c r="N2860" s="220"/>
    </row>
    <row r="2861" spans="11:14" x14ac:dyDescent="0.2">
      <c r="K2861" s="213"/>
      <c r="L2861" s="194"/>
      <c r="M2861" s="188"/>
      <c r="N2861" s="220"/>
    </row>
    <row r="2862" spans="11:14" x14ac:dyDescent="0.2">
      <c r="K2862" s="213"/>
      <c r="L2862" s="194"/>
      <c r="M2862" s="188"/>
      <c r="N2862" s="220"/>
    </row>
    <row r="2863" spans="11:14" x14ac:dyDescent="0.2">
      <c r="K2863" s="213"/>
      <c r="L2863" s="194"/>
      <c r="M2863" s="188"/>
      <c r="N2863" s="220"/>
    </row>
    <row r="2864" spans="11:14" x14ac:dyDescent="0.2">
      <c r="K2864" s="213"/>
      <c r="L2864" s="194"/>
      <c r="M2864" s="188"/>
      <c r="N2864" s="220"/>
    </row>
    <row r="2865" spans="11:14" x14ac:dyDescent="0.2">
      <c r="K2865" s="213"/>
      <c r="L2865" s="194"/>
      <c r="M2865" s="188"/>
      <c r="N2865" s="220"/>
    </row>
    <row r="2866" spans="11:14" x14ac:dyDescent="0.2">
      <c r="K2866" s="213"/>
      <c r="L2866" s="194"/>
      <c r="M2866" s="188"/>
      <c r="N2866" s="220"/>
    </row>
    <row r="2867" spans="11:14" x14ac:dyDescent="0.2">
      <c r="K2867" s="213"/>
      <c r="L2867" s="194"/>
      <c r="M2867" s="188"/>
      <c r="N2867" s="220"/>
    </row>
    <row r="2868" spans="11:14" x14ac:dyDescent="0.2">
      <c r="K2868" s="213"/>
      <c r="L2868" s="194"/>
      <c r="M2868" s="188"/>
      <c r="N2868" s="220"/>
    </row>
    <row r="2869" spans="11:14" x14ac:dyDescent="0.2">
      <c r="K2869" s="213"/>
      <c r="L2869" s="194"/>
      <c r="M2869" s="188"/>
      <c r="N2869" s="220"/>
    </row>
    <row r="2870" spans="11:14" x14ac:dyDescent="0.2">
      <c r="K2870" s="213"/>
      <c r="L2870" s="194"/>
      <c r="M2870" s="188"/>
      <c r="N2870" s="220"/>
    </row>
    <row r="2871" spans="11:14" x14ac:dyDescent="0.2">
      <c r="K2871" s="213"/>
      <c r="L2871" s="194"/>
      <c r="M2871" s="188"/>
      <c r="N2871" s="220"/>
    </row>
    <row r="2872" spans="11:14" x14ac:dyDescent="0.2">
      <c r="K2872" s="213"/>
      <c r="L2872" s="194"/>
      <c r="M2872" s="188"/>
      <c r="N2872" s="220"/>
    </row>
    <row r="2873" spans="11:14" x14ac:dyDescent="0.2">
      <c r="K2873" s="213"/>
      <c r="L2873" s="194"/>
      <c r="M2873" s="188"/>
      <c r="N2873" s="220"/>
    </row>
    <row r="2874" spans="11:14" x14ac:dyDescent="0.2">
      <c r="K2874" s="213"/>
      <c r="L2874" s="194"/>
      <c r="M2874" s="188"/>
      <c r="N2874" s="220"/>
    </row>
    <row r="2875" spans="11:14" x14ac:dyDescent="0.2">
      <c r="K2875" s="213"/>
      <c r="L2875" s="194"/>
      <c r="M2875" s="188"/>
      <c r="N2875" s="220"/>
    </row>
    <row r="2876" spans="11:14" x14ac:dyDescent="0.2">
      <c r="K2876" s="213"/>
      <c r="L2876" s="194"/>
      <c r="M2876" s="188"/>
      <c r="N2876" s="220"/>
    </row>
    <row r="2877" spans="11:14" x14ac:dyDescent="0.2">
      <c r="K2877" s="213"/>
      <c r="L2877" s="194"/>
      <c r="M2877" s="188"/>
      <c r="N2877" s="220"/>
    </row>
    <row r="2878" spans="11:14" x14ac:dyDescent="0.2">
      <c r="K2878" s="213"/>
      <c r="L2878" s="194"/>
      <c r="M2878" s="188"/>
      <c r="N2878" s="220"/>
    </row>
    <row r="2879" spans="11:14" x14ac:dyDescent="0.2">
      <c r="K2879" s="213"/>
      <c r="L2879" s="194"/>
      <c r="M2879" s="188"/>
      <c r="N2879" s="220"/>
    </row>
    <row r="2880" spans="11:14" x14ac:dyDescent="0.2">
      <c r="K2880" s="213"/>
      <c r="L2880" s="194"/>
      <c r="M2880" s="188"/>
      <c r="N2880" s="220"/>
    </row>
    <row r="2881" spans="11:14" x14ac:dyDescent="0.2">
      <c r="K2881" s="213"/>
      <c r="L2881" s="194"/>
      <c r="M2881" s="188"/>
      <c r="N2881" s="220"/>
    </row>
    <row r="2882" spans="11:14" x14ac:dyDescent="0.2">
      <c r="K2882" s="213"/>
      <c r="L2882" s="194"/>
      <c r="M2882" s="188"/>
      <c r="N2882" s="220"/>
    </row>
    <row r="2883" spans="11:14" x14ac:dyDescent="0.2">
      <c r="K2883" s="213"/>
      <c r="L2883" s="194"/>
      <c r="M2883" s="188"/>
      <c r="N2883" s="220"/>
    </row>
    <row r="2884" spans="11:14" x14ac:dyDescent="0.2">
      <c r="K2884" s="213"/>
      <c r="L2884" s="194"/>
      <c r="M2884" s="188"/>
      <c r="N2884" s="220"/>
    </row>
    <row r="2885" spans="11:14" x14ac:dyDescent="0.2">
      <c r="K2885" s="213"/>
      <c r="L2885" s="194"/>
      <c r="M2885" s="188"/>
      <c r="N2885" s="220"/>
    </row>
    <row r="2886" spans="11:14" x14ac:dyDescent="0.2">
      <c r="K2886" s="213"/>
      <c r="L2886" s="194"/>
      <c r="M2886" s="188"/>
      <c r="N2886" s="220"/>
    </row>
    <row r="2887" spans="11:14" x14ac:dyDescent="0.2">
      <c r="K2887" s="213"/>
      <c r="L2887" s="194"/>
      <c r="M2887" s="188"/>
      <c r="N2887" s="220"/>
    </row>
    <row r="2888" spans="11:14" x14ac:dyDescent="0.2">
      <c r="K2888" s="213"/>
      <c r="L2888" s="194"/>
      <c r="M2888" s="188"/>
      <c r="N2888" s="220"/>
    </row>
    <row r="2889" spans="11:14" x14ac:dyDescent="0.2">
      <c r="K2889" s="213"/>
      <c r="L2889" s="194"/>
      <c r="M2889" s="188"/>
      <c r="N2889" s="220"/>
    </row>
    <row r="2890" spans="11:14" x14ac:dyDescent="0.2">
      <c r="K2890" s="213"/>
      <c r="L2890" s="194"/>
      <c r="M2890" s="188"/>
      <c r="N2890" s="220"/>
    </row>
    <row r="2891" spans="11:14" x14ac:dyDescent="0.2">
      <c r="K2891" s="213"/>
      <c r="L2891" s="194"/>
      <c r="M2891" s="188"/>
      <c r="N2891" s="220"/>
    </row>
    <row r="2892" spans="11:14" x14ac:dyDescent="0.2">
      <c r="K2892" s="213"/>
      <c r="L2892" s="194"/>
      <c r="M2892" s="188"/>
      <c r="N2892" s="220"/>
    </row>
    <row r="2893" spans="11:14" x14ac:dyDescent="0.2">
      <c r="K2893" s="213"/>
      <c r="L2893" s="194"/>
      <c r="M2893" s="188"/>
      <c r="N2893" s="220"/>
    </row>
    <row r="2894" spans="11:14" x14ac:dyDescent="0.2">
      <c r="K2894" s="213"/>
      <c r="L2894" s="194"/>
      <c r="M2894" s="188"/>
      <c r="N2894" s="220"/>
    </row>
    <row r="2895" spans="11:14" x14ac:dyDescent="0.2">
      <c r="K2895" s="213"/>
      <c r="L2895" s="194"/>
      <c r="M2895" s="188"/>
      <c r="N2895" s="220"/>
    </row>
    <row r="2896" spans="11:14" x14ac:dyDescent="0.2">
      <c r="K2896" s="213"/>
      <c r="L2896" s="194"/>
      <c r="M2896" s="188"/>
      <c r="N2896" s="220"/>
    </row>
    <row r="2897" spans="11:14" x14ac:dyDescent="0.2">
      <c r="K2897" s="213"/>
      <c r="L2897" s="194"/>
      <c r="M2897" s="188"/>
      <c r="N2897" s="220"/>
    </row>
    <row r="2898" spans="11:14" x14ac:dyDescent="0.2">
      <c r="K2898" s="213"/>
      <c r="L2898" s="194"/>
      <c r="M2898" s="188"/>
      <c r="N2898" s="220"/>
    </row>
    <row r="2899" spans="11:14" x14ac:dyDescent="0.2">
      <c r="K2899" s="213"/>
      <c r="L2899" s="194"/>
      <c r="M2899" s="188"/>
      <c r="N2899" s="220"/>
    </row>
    <row r="2900" spans="11:14" x14ac:dyDescent="0.2">
      <c r="K2900" s="213"/>
      <c r="L2900" s="194"/>
      <c r="M2900" s="188"/>
      <c r="N2900" s="220"/>
    </row>
    <row r="2901" spans="11:14" x14ac:dyDescent="0.2">
      <c r="K2901" s="213"/>
      <c r="L2901" s="194"/>
      <c r="M2901" s="188"/>
      <c r="N2901" s="220"/>
    </row>
    <row r="2902" spans="11:14" x14ac:dyDescent="0.2">
      <c r="K2902" s="213"/>
      <c r="L2902" s="194"/>
      <c r="M2902" s="188"/>
      <c r="N2902" s="220"/>
    </row>
    <row r="2903" spans="11:14" x14ac:dyDescent="0.2">
      <c r="K2903" s="213"/>
      <c r="L2903" s="194"/>
      <c r="M2903" s="188"/>
      <c r="N2903" s="220"/>
    </row>
    <row r="2904" spans="11:14" x14ac:dyDescent="0.2">
      <c r="K2904" s="213"/>
      <c r="L2904" s="194"/>
      <c r="M2904" s="188"/>
      <c r="N2904" s="220"/>
    </row>
    <row r="2905" spans="11:14" x14ac:dyDescent="0.2">
      <c r="K2905" s="213"/>
      <c r="L2905" s="194"/>
      <c r="M2905" s="188"/>
      <c r="N2905" s="220"/>
    </row>
    <row r="2906" spans="11:14" x14ac:dyDescent="0.2">
      <c r="K2906" s="213"/>
      <c r="L2906" s="194"/>
      <c r="M2906" s="188"/>
      <c r="N2906" s="220"/>
    </row>
    <row r="2907" spans="11:14" x14ac:dyDescent="0.2">
      <c r="K2907" s="213"/>
      <c r="L2907" s="194"/>
      <c r="M2907" s="188"/>
      <c r="N2907" s="220"/>
    </row>
    <row r="2908" spans="11:14" x14ac:dyDescent="0.2">
      <c r="K2908" s="213"/>
      <c r="L2908" s="194"/>
      <c r="M2908" s="188"/>
      <c r="N2908" s="220"/>
    </row>
    <row r="2909" spans="11:14" x14ac:dyDescent="0.2">
      <c r="K2909" s="213"/>
      <c r="L2909" s="194"/>
      <c r="M2909" s="188"/>
      <c r="N2909" s="220"/>
    </row>
    <row r="2910" spans="11:14" x14ac:dyDescent="0.2">
      <c r="K2910" s="213"/>
      <c r="L2910" s="194"/>
      <c r="M2910" s="188"/>
      <c r="N2910" s="220"/>
    </row>
    <row r="2911" spans="11:14" x14ac:dyDescent="0.2">
      <c r="K2911" s="213"/>
      <c r="L2911" s="194"/>
      <c r="M2911" s="188"/>
      <c r="N2911" s="220"/>
    </row>
    <row r="2912" spans="11:14" x14ac:dyDescent="0.2">
      <c r="K2912" s="213"/>
      <c r="L2912" s="194"/>
      <c r="M2912" s="188"/>
      <c r="N2912" s="220"/>
    </row>
    <row r="2913" spans="11:14" x14ac:dyDescent="0.2">
      <c r="K2913" s="213"/>
      <c r="L2913" s="194"/>
      <c r="M2913" s="188"/>
      <c r="N2913" s="220"/>
    </row>
    <row r="2914" spans="11:14" x14ac:dyDescent="0.2">
      <c r="K2914" s="213"/>
      <c r="L2914" s="194"/>
      <c r="M2914" s="188"/>
      <c r="N2914" s="220"/>
    </row>
    <row r="2915" spans="11:14" x14ac:dyDescent="0.2">
      <c r="K2915" s="213"/>
      <c r="L2915" s="194"/>
      <c r="M2915" s="188"/>
      <c r="N2915" s="220"/>
    </row>
    <row r="2916" spans="11:14" x14ac:dyDescent="0.2">
      <c r="K2916" s="213"/>
      <c r="L2916" s="194"/>
      <c r="M2916" s="188"/>
      <c r="N2916" s="220"/>
    </row>
    <row r="2917" spans="11:14" x14ac:dyDescent="0.2">
      <c r="K2917" s="213"/>
      <c r="L2917" s="194"/>
      <c r="M2917" s="188"/>
      <c r="N2917" s="220"/>
    </row>
    <row r="2918" spans="11:14" x14ac:dyDescent="0.2">
      <c r="K2918" s="213"/>
      <c r="L2918" s="194"/>
      <c r="M2918" s="188"/>
      <c r="N2918" s="220"/>
    </row>
    <row r="2919" spans="11:14" x14ac:dyDescent="0.2">
      <c r="K2919" s="213"/>
      <c r="L2919" s="194"/>
      <c r="M2919" s="188"/>
      <c r="N2919" s="220"/>
    </row>
    <row r="2920" spans="11:14" x14ac:dyDescent="0.2">
      <c r="K2920" s="213"/>
      <c r="L2920" s="194"/>
      <c r="M2920" s="188"/>
      <c r="N2920" s="220"/>
    </row>
    <row r="2921" spans="11:14" x14ac:dyDescent="0.2">
      <c r="K2921" s="213"/>
      <c r="L2921" s="194"/>
      <c r="M2921" s="188"/>
      <c r="N2921" s="220"/>
    </row>
    <row r="2922" spans="11:14" x14ac:dyDescent="0.2">
      <c r="K2922" s="213"/>
      <c r="L2922" s="194"/>
      <c r="M2922" s="188"/>
      <c r="N2922" s="220"/>
    </row>
    <row r="2923" spans="11:14" x14ac:dyDescent="0.2">
      <c r="K2923" s="213"/>
      <c r="L2923" s="194"/>
      <c r="M2923" s="188"/>
      <c r="N2923" s="220"/>
    </row>
    <row r="2924" spans="11:14" x14ac:dyDescent="0.2">
      <c r="K2924" s="213"/>
      <c r="L2924" s="194"/>
      <c r="M2924" s="188"/>
      <c r="N2924" s="220"/>
    </row>
    <row r="2925" spans="11:14" x14ac:dyDescent="0.2">
      <c r="K2925" s="213"/>
      <c r="L2925" s="194"/>
      <c r="M2925" s="188"/>
      <c r="N2925" s="220"/>
    </row>
    <row r="2926" spans="11:14" x14ac:dyDescent="0.2">
      <c r="K2926" s="213"/>
      <c r="L2926" s="194"/>
      <c r="M2926" s="188"/>
      <c r="N2926" s="220"/>
    </row>
    <row r="2927" spans="11:14" x14ac:dyDescent="0.2">
      <c r="K2927" s="213"/>
      <c r="L2927" s="194"/>
      <c r="M2927" s="188"/>
      <c r="N2927" s="220"/>
    </row>
    <row r="2928" spans="11:14" x14ac:dyDescent="0.2">
      <c r="K2928" s="213"/>
      <c r="L2928" s="194"/>
      <c r="M2928" s="188"/>
      <c r="N2928" s="220"/>
    </row>
    <row r="2929" spans="11:14" x14ac:dyDescent="0.2">
      <c r="K2929" s="213"/>
      <c r="L2929" s="194"/>
      <c r="M2929" s="188"/>
      <c r="N2929" s="220"/>
    </row>
    <row r="2930" spans="11:14" x14ac:dyDescent="0.2">
      <c r="K2930" s="213"/>
      <c r="L2930" s="194"/>
      <c r="M2930" s="188"/>
      <c r="N2930" s="220"/>
    </row>
    <row r="2931" spans="11:14" x14ac:dyDescent="0.2">
      <c r="K2931" s="213"/>
      <c r="L2931" s="194"/>
      <c r="M2931" s="188"/>
      <c r="N2931" s="220"/>
    </row>
    <row r="2932" spans="11:14" x14ac:dyDescent="0.2">
      <c r="K2932" s="213"/>
      <c r="L2932" s="194"/>
      <c r="M2932" s="188"/>
      <c r="N2932" s="220"/>
    </row>
    <row r="2933" spans="11:14" x14ac:dyDescent="0.2">
      <c r="K2933" s="213"/>
      <c r="L2933" s="194"/>
      <c r="M2933" s="188"/>
      <c r="N2933" s="220"/>
    </row>
    <row r="2934" spans="11:14" x14ac:dyDescent="0.2">
      <c r="K2934" s="213"/>
      <c r="L2934" s="194"/>
      <c r="M2934" s="188"/>
      <c r="N2934" s="220"/>
    </row>
    <row r="2935" spans="11:14" x14ac:dyDescent="0.2">
      <c r="K2935" s="213"/>
      <c r="L2935" s="194"/>
      <c r="M2935" s="188"/>
      <c r="N2935" s="220"/>
    </row>
    <row r="2936" spans="11:14" x14ac:dyDescent="0.2">
      <c r="K2936" s="213"/>
      <c r="L2936" s="194"/>
      <c r="M2936" s="188"/>
      <c r="N2936" s="220"/>
    </row>
    <row r="2937" spans="11:14" x14ac:dyDescent="0.2">
      <c r="K2937" s="213"/>
      <c r="L2937" s="194"/>
      <c r="M2937" s="188"/>
      <c r="N2937" s="220"/>
    </row>
    <row r="2938" spans="11:14" x14ac:dyDescent="0.2">
      <c r="K2938" s="213"/>
      <c r="L2938" s="194"/>
      <c r="M2938" s="188"/>
      <c r="N2938" s="220"/>
    </row>
    <row r="2939" spans="11:14" x14ac:dyDescent="0.2">
      <c r="K2939" s="213"/>
      <c r="L2939" s="194"/>
      <c r="M2939" s="188"/>
      <c r="N2939" s="220"/>
    </row>
    <row r="2940" spans="11:14" x14ac:dyDescent="0.2">
      <c r="K2940" s="213"/>
      <c r="L2940" s="194"/>
      <c r="M2940" s="188"/>
      <c r="N2940" s="220"/>
    </row>
    <row r="2941" spans="11:14" x14ac:dyDescent="0.2">
      <c r="K2941" s="213"/>
      <c r="L2941" s="194"/>
      <c r="M2941" s="188"/>
      <c r="N2941" s="220"/>
    </row>
    <row r="2942" spans="11:14" x14ac:dyDescent="0.2">
      <c r="K2942" s="213"/>
      <c r="L2942" s="194"/>
      <c r="M2942" s="188"/>
      <c r="N2942" s="220"/>
    </row>
    <row r="2943" spans="11:14" x14ac:dyDescent="0.2">
      <c r="K2943" s="213"/>
      <c r="L2943" s="194"/>
      <c r="M2943" s="188"/>
      <c r="N2943" s="220"/>
    </row>
    <row r="2944" spans="11:14" x14ac:dyDescent="0.2">
      <c r="K2944" s="213"/>
      <c r="L2944" s="194"/>
      <c r="M2944" s="188"/>
      <c r="N2944" s="220"/>
    </row>
    <row r="2945" spans="11:14" x14ac:dyDescent="0.2">
      <c r="K2945" s="213"/>
      <c r="L2945" s="194"/>
      <c r="M2945" s="188"/>
      <c r="N2945" s="220"/>
    </row>
    <row r="2946" spans="11:14" x14ac:dyDescent="0.2">
      <c r="K2946" s="213"/>
      <c r="L2946" s="194"/>
      <c r="M2946" s="188"/>
      <c r="N2946" s="220"/>
    </row>
    <row r="2947" spans="11:14" x14ac:dyDescent="0.2">
      <c r="K2947" s="213"/>
      <c r="L2947" s="194"/>
      <c r="M2947" s="188"/>
      <c r="N2947" s="220"/>
    </row>
    <row r="2948" spans="11:14" x14ac:dyDescent="0.2">
      <c r="K2948" s="213"/>
      <c r="L2948" s="194"/>
      <c r="M2948" s="188"/>
      <c r="N2948" s="220"/>
    </row>
    <row r="2949" spans="11:14" x14ac:dyDescent="0.2">
      <c r="K2949" s="213"/>
      <c r="L2949" s="194"/>
      <c r="M2949" s="188"/>
      <c r="N2949" s="220"/>
    </row>
    <row r="2950" spans="11:14" x14ac:dyDescent="0.2">
      <c r="K2950" s="213"/>
      <c r="L2950" s="194"/>
      <c r="M2950" s="188"/>
      <c r="N2950" s="220"/>
    </row>
    <row r="2951" spans="11:14" x14ac:dyDescent="0.2">
      <c r="K2951" s="213"/>
      <c r="L2951" s="194"/>
      <c r="M2951" s="188"/>
      <c r="N2951" s="220"/>
    </row>
    <row r="2952" spans="11:14" x14ac:dyDescent="0.2">
      <c r="K2952" s="213"/>
      <c r="L2952" s="194"/>
      <c r="M2952" s="188"/>
      <c r="N2952" s="220"/>
    </row>
    <row r="2953" spans="11:14" x14ac:dyDescent="0.2">
      <c r="K2953" s="213"/>
      <c r="L2953" s="194"/>
      <c r="M2953" s="188"/>
      <c r="N2953" s="220"/>
    </row>
    <row r="2954" spans="11:14" x14ac:dyDescent="0.2">
      <c r="K2954" s="213"/>
      <c r="L2954" s="194"/>
      <c r="M2954" s="188"/>
      <c r="N2954" s="220"/>
    </row>
    <row r="2955" spans="11:14" x14ac:dyDescent="0.2">
      <c r="K2955" s="213"/>
      <c r="L2955" s="194"/>
      <c r="M2955" s="188"/>
      <c r="N2955" s="220"/>
    </row>
    <row r="2956" spans="11:14" x14ac:dyDescent="0.2">
      <c r="K2956" s="213"/>
      <c r="L2956" s="194"/>
      <c r="M2956" s="188"/>
      <c r="N2956" s="220"/>
    </row>
    <row r="2957" spans="11:14" x14ac:dyDescent="0.2">
      <c r="K2957" s="213"/>
      <c r="L2957" s="194"/>
      <c r="M2957" s="188"/>
      <c r="N2957" s="220"/>
    </row>
    <row r="2958" spans="11:14" x14ac:dyDescent="0.2">
      <c r="K2958" s="213"/>
      <c r="L2958" s="194"/>
      <c r="M2958" s="188"/>
      <c r="N2958" s="220"/>
    </row>
    <row r="2959" spans="11:14" x14ac:dyDescent="0.2">
      <c r="K2959" s="213"/>
      <c r="L2959" s="194"/>
      <c r="M2959" s="188"/>
      <c r="N2959" s="220"/>
    </row>
    <row r="2960" spans="11:14" x14ac:dyDescent="0.2">
      <c r="K2960" s="213"/>
      <c r="L2960" s="194"/>
      <c r="M2960" s="188"/>
      <c r="N2960" s="220"/>
    </row>
    <row r="2961" spans="11:14" x14ac:dyDescent="0.2">
      <c r="K2961" s="213"/>
      <c r="L2961" s="194"/>
      <c r="M2961" s="188"/>
      <c r="N2961" s="220"/>
    </row>
    <row r="2962" spans="11:14" x14ac:dyDescent="0.2">
      <c r="K2962" s="213"/>
      <c r="L2962" s="194"/>
      <c r="M2962" s="188"/>
      <c r="N2962" s="220"/>
    </row>
    <row r="2963" spans="11:14" x14ac:dyDescent="0.2">
      <c r="K2963" s="213"/>
      <c r="L2963" s="194"/>
      <c r="M2963" s="188"/>
      <c r="N2963" s="220"/>
    </row>
    <row r="2964" spans="11:14" x14ac:dyDescent="0.2">
      <c r="K2964" s="213"/>
      <c r="L2964" s="194"/>
      <c r="M2964" s="188"/>
      <c r="N2964" s="220"/>
    </row>
    <row r="2965" spans="11:14" x14ac:dyDescent="0.2">
      <c r="K2965" s="213"/>
      <c r="L2965" s="194"/>
      <c r="M2965" s="188"/>
      <c r="N2965" s="220"/>
    </row>
    <row r="2966" spans="11:14" x14ac:dyDescent="0.2">
      <c r="K2966" s="213"/>
      <c r="L2966" s="194"/>
      <c r="M2966" s="188"/>
      <c r="N2966" s="220"/>
    </row>
    <row r="2967" spans="11:14" x14ac:dyDescent="0.2">
      <c r="K2967" s="213"/>
      <c r="L2967" s="194"/>
      <c r="M2967" s="188"/>
      <c r="N2967" s="220"/>
    </row>
    <row r="2968" spans="11:14" x14ac:dyDescent="0.2">
      <c r="K2968" s="213"/>
      <c r="L2968" s="194"/>
      <c r="M2968" s="188"/>
      <c r="N2968" s="220"/>
    </row>
    <row r="2969" spans="11:14" x14ac:dyDescent="0.2">
      <c r="K2969" s="213"/>
      <c r="L2969" s="194"/>
      <c r="M2969" s="188"/>
      <c r="N2969" s="220"/>
    </row>
    <row r="2970" spans="11:14" x14ac:dyDescent="0.2">
      <c r="K2970" s="213"/>
      <c r="L2970" s="194"/>
      <c r="M2970" s="188"/>
      <c r="N2970" s="220"/>
    </row>
    <row r="2971" spans="11:14" x14ac:dyDescent="0.2">
      <c r="K2971" s="213"/>
      <c r="L2971" s="194"/>
      <c r="M2971" s="188"/>
      <c r="N2971" s="220"/>
    </row>
    <row r="2972" spans="11:14" x14ac:dyDescent="0.2">
      <c r="K2972" s="213"/>
      <c r="L2972" s="194"/>
      <c r="M2972" s="188"/>
      <c r="N2972" s="220"/>
    </row>
    <row r="2973" spans="11:14" x14ac:dyDescent="0.2">
      <c r="K2973" s="213"/>
      <c r="L2973" s="194"/>
      <c r="M2973" s="188"/>
      <c r="N2973" s="220"/>
    </row>
    <row r="2974" spans="11:14" x14ac:dyDescent="0.2">
      <c r="K2974" s="213"/>
      <c r="L2974" s="194"/>
      <c r="M2974" s="188"/>
      <c r="N2974" s="220"/>
    </row>
    <row r="2975" spans="11:14" x14ac:dyDescent="0.2">
      <c r="K2975" s="213"/>
      <c r="L2975" s="194"/>
      <c r="M2975" s="188"/>
      <c r="N2975" s="220"/>
    </row>
    <row r="2976" spans="11:14" x14ac:dyDescent="0.2">
      <c r="K2976" s="213"/>
      <c r="L2976" s="194"/>
      <c r="M2976" s="188"/>
      <c r="N2976" s="220"/>
    </row>
    <row r="2977" spans="11:14" x14ac:dyDescent="0.2">
      <c r="K2977" s="213"/>
      <c r="L2977" s="194"/>
      <c r="M2977" s="188"/>
      <c r="N2977" s="220"/>
    </row>
    <row r="2978" spans="11:14" x14ac:dyDescent="0.2">
      <c r="K2978" s="213"/>
      <c r="L2978" s="194"/>
      <c r="M2978" s="188"/>
      <c r="N2978" s="220"/>
    </row>
    <row r="2979" spans="11:14" x14ac:dyDescent="0.2">
      <c r="K2979" s="213"/>
      <c r="L2979" s="194"/>
      <c r="M2979" s="188"/>
      <c r="N2979" s="220"/>
    </row>
    <row r="2980" spans="11:14" x14ac:dyDescent="0.2">
      <c r="K2980" s="213"/>
      <c r="L2980" s="194"/>
      <c r="M2980" s="188"/>
      <c r="N2980" s="220"/>
    </row>
    <row r="2981" spans="11:14" x14ac:dyDescent="0.2">
      <c r="K2981" s="213"/>
      <c r="L2981" s="194"/>
      <c r="M2981" s="188"/>
      <c r="N2981" s="220"/>
    </row>
    <row r="2982" spans="11:14" x14ac:dyDescent="0.2">
      <c r="K2982" s="213"/>
      <c r="L2982" s="194"/>
      <c r="M2982" s="188"/>
      <c r="N2982" s="220"/>
    </row>
    <row r="2983" spans="11:14" x14ac:dyDescent="0.2">
      <c r="K2983" s="213"/>
      <c r="L2983" s="194"/>
      <c r="M2983" s="188"/>
      <c r="N2983" s="220"/>
    </row>
    <row r="2984" spans="11:14" x14ac:dyDescent="0.2">
      <c r="K2984" s="213"/>
      <c r="L2984" s="194"/>
      <c r="M2984" s="188"/>
      <c r="N2984" s="220"/>
    </row>
    <row r="2985" spans="11:14" x14ac:dyDescent="0.2">
      <c r="K2985" s="213"/>
      <c r="L2985" s="194"/>
      <c r="M2985" s="188"/>
      <c r="N2985" s="220"/>
    </row>
    <row r="2986" spans="11:14" x14ac:dyDescent="0.2">
      <c r="K2986" s="213"/>
      <c r="L2986" s="194"/>
      <c r="M2986" s="188"/>
      <c r="N2986" s="220"/>
    </row>
    <row r="2987" spans="11:14" x14ac:dyDescent="0.2">
      <c r="K2987" s="213"/>
      <c r="L2987" s="194"/>
      <c r="M2987" s="188"/>
      <c r="N2987" s="220"/>
    </row>
    <row r="2988" spans="11:14" x14ac:dyDescent="0.2">
      <c r="K2988" s="213"/>
      <c r="L2988" s="194"/>
      <c r="M2988" s="188"/>
      <c r="N2988" s="220"/>
    </row>
    <row r="2989" spans="11:14" x14ac:dyDescent="0.2">
      <c r="K2989" s="213"/>
      <c r="L2989" s="194"/>
      <c r="M2989" s="188"/>
      <c r="N2989" s="220"/>
    </row>
    <row r="2990" spans="11:14" x14ac:dyDescent="0.2">
      <c r="K2990" s="213"/>
      <c r="L2990" s="194"/>
      <c r="M2990" s="188"/>
      <c r="N2990" s="220"/>
    </row>
    <row r="2991" spans="11:14" x14ac:dyDescent="0.2">
      <c r="K2991" s="213"/>
      <c r="L2991" s="194"/>
      <c r="M2991" s="188"/>
      <c r="N2991" s="220"/>
    </row>
    <row r="2992" spans="11:14" x14ac:dyDescent="0.2">
      <c r="K2992" s="213"/>
      <c r="L2992" s="194"/>
      <c r="M2992" s="188"/>
      <c r="N2992" s="220"/>
    </row>
    <row r="2993" spans="11:14" x14ac:dyDescent="0.2">
      <c r="K2993" s="213"/>
      <c r="L2993" s="194"/>
      <c r="M2993" s="188"/>
      <c r="N2993" s="220"/>
    </row>
    <row r="2994" spans="11:14" x14ac:dyDescent="0.2">
      <c r="K2994" s="213"/>
      <c r="L2994" s="194"/>
      <c r="M2994" s="188"/>
      <c r="N2994" s="220"/>
    </row>
    <row r="2995" spans="11:14" x14ac:dyDescent="0.2">
      <c r="K2995" s="213"/>
      <c r="L2995" s="194"/>
      <c r="M2995" s="188"/>
      <c r="N2995" s="220"/>
    </row>
    <row r="2996" spans="11:14" x14ac:dyDescent="0.2">
      <c r="K2996" s="213"/>
      <c r="L2996" s="194"/>
      <c r="M2996" s="188"/>
      <c r="N2996" s="220"/>
    </row>
    <row r="2997" spans="11:14" x14ac:dyDescent="0.2">
      <c r="K2997" s="213"/>
      <c r="L2997" s="194"/>
      <c r="M2997" s="188"/>
      <c r="N2997" s="220"/>
    </row>
    <row r="2998" spans="11:14" x14ac:dyDescent="0.2">
      <c r="K2998" s="213"/>
      <c r="L2998" s="194"/>
      <c r="M2998" s="188"/>
      <c r="N2998" s="220"/>
    </row>
    <row r="2999" spans="11:14" x14ac:dyDescent="0.2">
      <c r="K2999" s="213"/>
      <c r="L2999" s="194"/>
      <c r="M2999" s="188"/>
      <c r="N2999" s="220"/>
    </row>
    <row r="3000" spans="11:14" x14ac:dyDescent="0.2">
      <c r="K3000" s="213"/>
      <c r="L3000" s="194"/>
      <c r="M3000" s="188"/>
      <c r="N3000" s="220"/>
    </row>
    <row r="3001" spans="11:14" x14ac:dyDescent="0.2">
      <c r="K3001" s="213"/>
      <c r="L3001" s="194"/>
      <c r="M3001" s="188"/>
      <c r="N3001" s="220"/>
    </row>
    <row r="3002" spans="11:14" x14ac:dyDescent="0.2">
      <c r="K3002" s="213"/>
      <c r="L3002" s="194"/>
      <c r="M3002" s="188"/>
      <c r="N3002" s="220"/>
    </row>
    <row r="3003" spans="11:14" x14ac:dyDescent="0.2">
      <c r="K3003" s="213"/>
      <c r="L3003" s="194"/>
      <c r="M3003" s="188"/>
      <c r="N3003" s="220"/>
    </row>
    <row r="3004" spans="11:14" x14ac:dyDescent="0.2">
      <c r="K3004" s="213"/>
      <c r="L3004" s="194"/>
      <c r="M3004" s="188"/>
      <c r="N3004" s="220"/>
    </row>
    <row r="3005" spans="11:14" x14ac:dyDescent="0.2">
      <c r="K3005" s="213"/>
      <c r="L3005" s="194"/>
      <c r="M3005" s="188"/>
      <c r="N3005" s="220"/>
    </row>
    <row r="3006" spans="11:14" x14ac:dyDescent="0.2">
      <c r="K3006" s="213"/>
      <c r="L3006" s="194"/>
      <c r="M3006" s="188"/>
      <c r="N3006" s="220"/>
    </row>
    <row r="3007" spans="11:14" x14ac:dyDescent="0.2">
      <c r="K3007" s="213"/>
      <c r="L3007" s="194"/>
      <c r="M3007" s="188"/>
      <c r="N3007" s="220"/>
    </row>
    <row r="3008" spans="11:14" x14ac:dyDescent="0.2">
      <c r="K3008" s="213"/>
      <c r="L3008" s="194"/>
      <c r="M3008" s="188"/>
      <c r="N3008" s="220"/>
    </row>
    <row r="3009" spans="11:14" x14ac:dyDescent="0.2">
      <c r="K3009" s="213"/>
      <c r="L3009" s="194"/>
      <c r="M3009" s="188"/>
      <c r="N3009" s="220"/>
    </row>
    <row r="3010" spans="11:14" x14ac:dyDescent="0.2">
      <c r="K3010" s="213"/>
      <c r="L3010" s="194"/>
      <c r="M3010" s="188"/>
      <c r="N3010" s="220"/>
    </row>
    <row r="3011" spans="11:14" x14ac:dyDescent="0.2">
      <c r="K3011" s="213"/>
      <c r="L3011" s="194"/>
      <c r="M3011" s="188"/>
      <c r="N3011" s="220"/>
    </row>
    <row r="3012" spans="11:14" x14ac:dyDescent="0.2">
      <c r="K3012" s="213"/>
      <c r="L3012" s="194"/>
      <c r="M3012" s="188"/>
      <c r="N3012" s="220"/>
    </row>
    <row r="3013" spans="11:14" x14ac:dyDescent="0.2">
      <c r="K3013" s="213"/>
      <c r="L3013" s="194"/>
      <c r="M3013" s="188"/>
      <c r="N3013" s="220"/>
    </row>
    <row r="3014" spans="11:14" x14ac:dyDescent="0.2">
      <c r="K3014" s="213"/>
      <c r="L3014" s="194"/>
      <c r="M3014" s="188"/>
      <c r="N3014" s="220"/>
    </row>
    <row r="3015" spans="11:14" x14ac:dyDescent="0.2">
      <c r="K3015" s="213"/>
      <c r="L3015" s="194"/>
      <c r="M3015" s="188"/>
      <c r="N3015" s="220"/>
    </row>
    <row r="3016" spans="11:14" x14ac:dyDescent="0.2">
      <c r="K3016" s="213"/>
      <c r="L3016" s="194"/>
      <c r="M3016" s="188"/>
      <c r="N3016" s="220"/>
    </row>
    <row r="3017" spans="11:14" x14ac:dyDescent="0.2">
      <c r="K3017" s="213"/>
      <c r="L3017" s="194"/>
      <c r="M3017" s="188"/>
      <c r="N3017" s="220"/>
    </row>
    <row r="3018" spans="11:14" x14ac:dyDescent="0.2">
      <c r="K3018" s="213"/>
      <c r="L3018" s="194"/>
      <c r="M3018" s="188"/>
      <c r="N3018" s="220"/>
    </row>
    <row r="3019" spans="11:14" x14ac:dyDescent="0.2">
      <c r="K3019" s="213"/>
      <c r="L3019" s="194"/>
      <c r="M3019" s="188"/>
      <c r="N3019" s="220"/>
    </row>
    <row r="3020" spans="11:14" x14ac:dyDescent="0.2">
      <c r="K3020" s="213"/>
      <c r="L3020" s="194"/>
      <c r="M3020" s="188"/>
      <c r="N3020" s="220"/>
    </row>
    <row r="3021" spans="11:14" x14ac:dyDescent="0.2">
      <c r="K3021" s="213"/>
      <c r="L3021" s="194"/>
      <c r="M3021" s="188"/>
      <c r="N3021" s="220"/>
    </row>
    <row r="3022" spans="11:14" x14ac:dyDescent="0.2">
      <c r="K3022" s="213"/>
      <c r="L3022" s="194"/>
      <c r="M3022" s="188"/>
      <c r="N3022" s="220"/>
    </row>
    <row r="3023" spans="11:14" x14ac:dyDescent="0.2">
      <c r="K3023" s="213"/>
      <c r="L3023" s="194"/>
      <c r="M3023" s="188"/>
      <c r="N3023" s="220"/>
    </row>
    <row r="3024" spans="11:14" x14ac:dyDescent="0.2">
      <c r="K3024" s="213"/>
      <c r="L3024" s="194"/>
      <c r="M3024" s="188"/>
      <c r="N3024" s="220"/>
    </row>
    <row r="3025" spans="11:14" x14ac:dyDescent="0.2">
      <c r="K3025" s="213"/>
      <c r="L3025" s="194"/>
      <c r="M3025" s="188"/>
      <c r="N3025" s="220"/>
    </row>
    <row r="3026" spans="11:14" x14ac:dyDescent="0.2">
      <c r="K3026" s="213"/>
      <c r="L3026" s="194"/>
      <c r="M3026" s="188"/>
      <c r="N3026" s="220"/>
    </row>
    <row r="3027" spans="11:14" x14ac:dyDescent="0.2">
      <c r="K3027" s="213"/>
      <c r="L3027" s="194"/>
      <c r="M3027" s="188"/>
      <c r="N3027" s="220"/>
    </row>
    <row r="3028" spans="11:14" x14ac:dyDescent="0.2">
      <c r="K3028" s="213"/>
      <c r="L3028" s="194"/>
      <c r="M3028" s="188"/>
      <c r="N3028" s="220"/>
    </row>
    <row r="3029" spans="11:14" x14ac:dyDescent="0.2">
      <c r="K3029" s="213"/>
      <c r="L3029" s="194"/>
      <c r="M3029" s="188"/>
      <c r="N3029" s="220"/>
    </row>
    <row r="3030" spans="11:14" x14ac:dyDescent="0.2">
      <c r="K3030" s="213"/>
      <c r="L3030" s="194"/>
      <c r="M3030" s="188"/>
      <c r="N3030" s="220"/>
    </row>
    <row r="3031" spans="11:14" x14ac:dyDescent="0.2">
      <c r="K3031" s="213"/>
      <c r="L3031" s="194"/>
      <c r="M3031" s="188"/>
      <c r="N3031" s="220"/>
    </row>
    <row r="3032" spans="11:14" x14ac:dyDescent="0.2">
      <c r="K3032" s="213"/>
      <c r="L3032" s="194"/>
      <c r="M3032" s="188"/>
      <c r="N3032" s="220"/>
    </row>
    <row r="3033" spans="11:14" x14ac:dyDescent="0.2">
      <c r="K3033" s="213"/>
      <c r="L3033" s="194"/>
      <c r="M3033" s="188"/>
      <c r="N3033" s="220"/>
    </row>
    <row r="3034" spans="11:14" x14ac:dyDescent="0.2">
      <c r="K3034" s="213"/>
      <c r="L3034" s="194"/>
      <c r="M3034" s="188"/>
      <c r="N3034" s="220"/>
    </row>
    <row r="3035" spans="11:14" x14ac:dyDescent="0.2">
      <c r="K3035" s="213"/>
      <c r="L3035" s="194"/>
      <c r="M3035" s="188"/>
      <c r="N3035" s="220"/>
    </row>
    <row r="3036" spans="11:14" x14ac:dyDescent="0.2">
      <c r="K3036" s="213"/>
      <c r="L3036" s="194"/>
      <c r="M3036" s="188"/>
      <c r="N3036" s="220"/>
    </row>
    <row r="3037" spans="11:14" x14ac:dyDescent="0.2">
      <c r="K3037" s="213"/>
      <c r="L3037" s="194"/>
      <c r="M3037" s="188"/>
      <c r="N3037" s="220"/>
    </row>
    <row r="3038" spans="11:14" x14ac:dyDescent="0.2">
      <c r="K3038" s="213"/>
      <c r="L3038" s="194"/>
      <c r="M3038" s="188"/>
      <c r="N3038" s="220"/>
    </row>
    <row r="3039" spans="11:14" x14ac:dyDescent="0.2">
      <c r="K3039" s="213"/>
      <c r="L3039" s="194"/>
      <c r="M3039" s="188"/>
      <c r="N3039" s="220"/>
    </row>
    <row r="3040" spans="11:14" x14ac:dyDescent="0.2">
      <c r="K3040" s="213"/>
      <c r="L3040" s="194"/>
      <c r="M3040" s="188"/>
      <c r="N3040" s="220"/>
    </row>
    <row r="3041" spans="11:14" x14ac:dyDescent="0.2">
      <c r="K3041" s="213"/>
      <c r="L3041" s="194"/>
      <c r="M3041" s="188"/>
      <c r="N3041" s="220"/>
    </row>
    <row r="3042" spans="11:14" x14ac:dyDescent="0.2">
      <c r="K3042" s="213"/>
      <c r="L3042" s="194"/>
      <c r="M3042" s="188"/>
      <c r="N3042" s="220"/>
    </row>
    <row r="3043" spans="11:14" x14ac:dyDescent="0.2">
      <c r="K3043" s="213"/>
      <c r="L3043" s="194"/>
      <c r="M3043" s="188"/>
      <c r="N3043" s="220"/>
    </row>
    <row r="3044" spans="11:14" x14ac:dyDescent="0.2">
      <c r="K3044" s="213"/>
      <c r="L3044" s="194"/>
      <c r="M3044" s="188"/>
      <c r="N3044" s="220"/>
    </row>
    <row r="3045" spans="11:14" x14ac:dyDescent="0.2">
      <c r="K3045" s="213"/>
      <c r="L3045" s="194"/>
      <c r="M3045" s="188"/>
      <c r="N3045" s="220"/>
    </row>
    <row r="3046" spans="11:14" x14ac:dyDescent="0.2">
      <c r="K3046" s="213"/>
      <c r="L3046" s="194"/>
      <c r="M3046" s="188"/>
      <c r="N3046" s="220"/>
    </row>
    <row r="3047" spans="11:14" x14ac:dyDescent="0.2">
      <c r="K3047" s="213"/>
      <c r="L3047" s="194"/>
      <c r="M3047" s="188"/>
      <c r="N3047" s="220"/>
    </row>
    <row r="3048" spans="11:14" x14ac:dyDescent="0.2">
      <c r="K3048" s="213"/>
      <c r="L3048" s="194"/>
      <c r="M3048" s="188"/>
      <c r="N3048" s="220"/>
    </row>
    <row r="3049" spans="11:14" x14ac:dyDescent="0.2">
      <c r="K3049" s="213"/>
      <c r="L3049" s="194"/>
      <c r="M3049" s="188"/>
      <c r="N3049" s="220"/>
    </row>
    <row r="3050" spans="11:14" x14ac:dyDescent="0.2">
      <c r="K3050" s="213"/>
      <c r="L3050" s="194"/>
      <c r="M3050" s="188"/>
      <c r="N3050" s="220"/>
    </row>
    <row r="3051" spans="11:14" x14ac:dyDescent="0.2">
      <c r="K3051" s="213"/>
      <c r="L3051" s="194"/>
      <c r="M3051" s="188"/>
      <c r="N3051" s="220"/>
    </row>
    <row r="3052" spans="11:14" x14ac:dyDescent="0.2">
      <c r="K3052" s="213"/>
      <c r="L3052" s="194"/>
      <c r="M3052" s="188"/>
      <c r="N3052" s="220"/>
    </row>
    <row r="3053" spans="11:14" x14ac:dyDescent="0.2">
      <c r="K3053" s="213"/>
      <c r="L3053" s="194"/>
      <c r="M3053" s="188"/>
      <c r="N3053" s="220"/>
    </row>
    <row r="3054" spans="11:14" x14ac:dyDescent="0.2">
      <c r="K3054" s="213"/>
      <c r="L3054" s="194"/>
      <c r="M3054" s="188"/>
      <c r="N3054" s="220"/>
    </row>
    <row r="3055" spans="11:14" x14ac:dyDescent="0.2">
      <c r="K3055" s="213"/>
      <c r="L3055" s="194"/>
      <c r="M3055" s="188"/>
      <c r="N3055" s="220"/>
    </row>
    <row r="3056" spans="11:14" x14ac:dyDescent="0.2">
      <c r="K3056" s="213"/>
      <c r="L3056" s="194"/>
      <c r="M3056" s="188"/>
      <c r="N3056" s="220"/>
    </row>
    <row r="3057" spans="11:14" x14ac:dyDescent="0.2">
      <c r="K3057" s="213"/>
      <c r="L3057" s="194"/>
      <c r="M3057" s="188"/>
      <c r="N3057" s="220"/>
    </row>
    <row r="3058" spans="11:14" x14ac:dyDescent="0.2">
      <c r="K3058" s="213"/>
      <c r="L3058" s="194"/>
      <c r="M3058" s="188"/>
      <c r="N3058" s="220"/>
    </row>
    <row r="3059" spans="11:14" x14ac:dyDescent="0.2">
      <c r="K3059" s="213"/>
      <c r="L3059" s="194"/>
      <c r="M3059" s="188"/>
      <c r="N3059" s="220"/>
    </row>
    <row r="3060" spans="11:14" x14ac:dyDescent="0.2">
      <c r="K3060" s="213"/>
      <c r="L3060" s="194"/>
      <c r="M3060" s="188"/>
      <c r="N3060" s="220"/>
    </row>
    <row r="3061" spans="11:14" x14ac:dyDescent="0.2">
      <c r="K3061" s="213"/>
      <c r="L3061" s="194"/>
      <c r="M3061" s="188"/>
      <c r="N3061" s="220"/>
    </row>
    <row r="3062" spans="11:14" x14ac:dyDescent="0.2">
      <c r="K3062" s="213"/>
      <c r="L3062" s="194"/>
      <c r="M3062" s="188"/>
      <c r="N3062" s="220"/>
    </row>
    <row r="3063" spans="11:14" x14ac:dyDescent="0.2">
      <c r="K3063" s="213"/>
      <c r="L3063" s="194"/>
      <c r="M3063" s="188"/>
      <c r="N3063" s="220"/>
    </row>
    <row r="3064" spans="11:14" x14ac:dyDescent="0.2">
      <c r="K3064" s="213"/>
      <c r="L3064" s="194"/>
      <c r="M3064" s="188"/>
      <c r="N3064" s="220"/>
    </row>
    <row r="3065" spans="11:14" x14ac:dyDescent="0.2">
      <c r="K3065" s="213"/>
      <c r="L3065" s="194"/>
      <c r="M3065" s="188"/>
      <c r="N3065" s="220"/>
    </row>
    <row r="3066" spans="11:14" x14ac:dyDescent="0.2">
      <c r="K3066" s="213"/>
      <c r="L3066" s="194"/>
      <c r="M3066" s="188"/>
      <c r="N3066" s="220"/>
    </row>
    <row r="3067" spans="11:14" x14ac:dyDescent="0.2">
      <c r="K3067" s="213"/>
      <c r="L3067" s="194"/>
      <c r="M3067" s="188"/>
      <c r="N3067" s="220"/>
    </row>
    <row r="3068" spans="11:14" x14ac:dyDescent="0.2">
      <c r="K3068" s="213"/>
      <c r="L3068" s="194"/>
      <c r="M3068" s="188"/>
      <c r="N3068" s="220"/>
    </row>
    <row r="3069" spans="11:14" x14ac:dyDescent="0.2">
      <c r="K3069" s="213"/>
      <c r="L3069" s="194"/>
      <c r="M3069" s="188"/>
      <c r="N3069" s="220"/>
    </row>
    <row r="3070" spans="11:14" x14ac:dyDescent="0.2">
      <c r="K3070" s="213"/>
      <c r="L3070" s="194"/>
      <c r="M3070" s="188"/>
      <c r="N3070" s="220"/>
    </row>
    <row r="3071" spans="11:14" x14ac:dyDescent="0.2">
      <c r="K3071" s="213"/>
      <c r="L3071" s="194"/>
      <c r="M3071" s="188"/>
      <c r="N3071" s="220"/>
    </row>
    <row r="3072" spans="11:14" x14ac:dyDescent="0.2">
      <c r="K3072" s="213"/>
      <c r="L3072" s="194"/>
      <c r="M3072" s="188"/>
      <c r="N3072" s="220"/>
    </row>
    <row r="3073" spans="11:14" x14ac:dyDescent="0.2">
      <c r="K3073" s="213"/>
      <c r="L3073" s="194"/>
      <c r="M3073" s="188"/>
      <c r="N3073" s="220"/>
    </row>
    <row r="3074" spans="11:14" x14ac:dyDescent="0.2">
      <c r="K3074" s="213"/>
      <c r="L3074" s="194"/>
      <c r="M3074" s="188"/>
      <c r="N3074" s="220"/>
    </row>
    <row r="3075" spans="11:14" x14ac:dyDescent="0.2">
      <c r="K3075" s="213"/>
      <c r="L3075" s="194"/>
      <c r="M3075" s="188"/>
      <c r="N3075" s="220"/>
    </row>
    <row r="3076" spans="11:14" x14ac:dyDescent="0.2">
      <c r="K3076" s="213"/>
      <c r="L3076" s="194"/>
      <c r="M3076" s="188"/>
      <c r="N3076" s="220"/>
    </row>
    <row r="3077" spans="11:14" x14ac:dyDescent="0.2">
      <c r="K3077" s="213"/>
      <c r="L3077" s="194"/>
      <c r="M3077" s="188"/>
      <c r="N3077" s="220"/>
    </row>
    <row r="3078" spans="11:14" x14ac:dyDescent="0.2">
      <c r="K3078" s="213"/>
      <c r="L3078" s="194"/>
      <c r="M3078" s="188"/>
      <c r="N3078" s="220"/>
    </row>
    <row r="3079" spans="11:14" x14ac:dyDescent="0.2">
      <c r="K3079" s="213"/>
      <c r="L3079" s="194"/>
      <c r="M3079" s="188"/>
      <c r="N3079" s="220"/>
    </row>
    <row r="3080" spans="11:14" x14ac:dyDescent="0.2">
      <c r="K3080" s="213"/>
      <c r="L3080" s="194"/>
      <c r="M3080" s="188"/>
      <c r="N3080" s="220"/>
    </row>
    <row r="3081" spans="11:14" x14ac:dyDescent="0.2">
      <c r="K3081" s="213"/>
      <c r="L3081" s="194"/>
      <c r="M3081" s="188"/>
      <c r="N3081" s="220"/>
    </row>
    <row r="3082" spans="11:14" x14ac:dyDescent="0.2">
      <c r="K3082" s="213"/>
      <c r="L3082" s="194"/>
      <c r="M3082" s="188"/>
      <c r="N3082" s="220"/>
    </row>
    <row r="3083" spans="11:14" x14ac:dyDescent="0.2">
      <c r="K3083" s="213"/>
      <c r="L3083" s="194"/>
      <c r="M3083" s="188"/>
      <c r="N3083" s="220"/>
    </row>
    <row r="3084" spans="11:14" x14ac:dyDescent="0.2">
      <c r="K3084" s="213"/>
      <c r="L3084" s="194"/>
      <c r="M3084" s="188"/>
      <c r="N3084" s="220"/>
    </row>
    <row r="3085" spans="11:14" x14ac:dyDescent="0.2">
      <c r="K3085" s="213"/>
      <c r="L3085" s="194"/>
      <c r="M3085" s="188"/>
      <c r="N3085" s="220"/>
    </row>
    <row r="3086" spans="11:14" x14ac:dyDescent="0.2">
      <c r="K3086" s="213"/>
      <c r="L3086" s="194"/>
      <c r="M3086" s="188"/>
      <c r="N3086" s="220"/>
    </row>
    <row r="3087" spans="11:14" x14ac:dyDescent="0.2">
      <c r="K3087" s="213"/>
      <c r="L3087" s="194"/>
      <c r="M3087" s="188"/>
      <c r="N3087" s="220"/>
    </row>
    <row r="3088" spans="11:14" x14ac:dyDescent="0.2">
      <c r="K3088" s="213"/>
      <c r="L3088" s="194"/>
      <c r="M3088" s="188"/>
      <c r="N3088" s="220"/>
    </row>
    <row r="3089" spans="11:14" x14ac:dyDescent="0.2">
      <c r="K3089" s="213"/>
      <c r="L3089" s="194"/>
      <c r="M3089" s="188"/>
      <c r="N3089" s="220"/>
    </row>
    <row r="3090" spans="11:14" x14ac:dyDescent="0.2">
      <c r="K3090" s="213"/>
      <c r="L3090" s="194"/>
      <c r="M3090" s="188"/>
      <c r="N3090" s="220"/>
    </row>
    <row r="3091" spans="11:14" x14ac:dyDescent="0.2">
      <c r="K3091" s="213"/>
      <c r="L3091" s="194"/>
      <c r="M3091" s="188"/>
      <c r="N3091" s="220"/>
    </row>
    <row r="3092" spans="11:14" x14ac:dyDescent="0.2">
      <c r="K3092" s="213"/>
      <c r="L3092" s="194"/>
      <c r="M3092" s="188"/>
      <c r="N3092" s="220"/>
    </row>
    <row r="3093" spans="11:14" x14ac:dyDescent="0.2">
      <c r="K3093" s="213"/>
      <c r="L3093" s="194"/>
      <c r="M3093" s="188"/>
      <c r="N3093" s="220"/>
    </row>
    <row r="3094" spans="11:14" x14ac:dyDescent="0.2">
      <c r="K3094" s="213"/>
      <c r="L3094" s="194"/>
      <c r="M3094" s="188"/>
      <c r="N3094" s="220"/>
    </row>
    <row r="3095" spans="11:14" x14ac:dyDescent="0.2">
      <c r="K3095" s="213"/>
      <c r="L3095" s="194"/>
      <c r="M3095" s="188"/>
      <c r="N3095" s="220"/>
    </row>
    <row r="3096" spans="11:14" x14ac:dyDescent="0.2">
      <c r="K3096" s="213"/>
      <c r="L3096" s="194"/>
      <c r="M3096" s="188"/>
      <c r="N3096" s="220"/>
    </row>
    <row r="3097" spans="11:14" x14ac:dyDescent="0.2">
      <c r="K3097" s="213"/>
      <c r="L3097" s="194"/>
      <c r="M3097" s="188"/>
      <c r="N3097" s="220"/>
    </row>
    <row r="3098" spans="11:14" x14ac:dyDescent="0.2">
      <c r="K3098" s="213"/>
      <c r="L3098" s="194"/>
      <c r="M3098" s="188"/>
      <c r="N3098" s="220"/>
    </row>
    <row r="3099" spans="11:14" x14ac:dyDescent="0.2">
      <c r="K3099" s="213"/>
      <c r="L3099" s="194"/>
      <c r="M3099" s="188"/>
      <c r="N3099" s="220"/>
    </row>
    <row r="3100" spans="11:14" x14ac:dyDescent="0.2">
      <c r="K3100" s="213"/>
      <c r="L3100" s="194"/>
      <c r="M3100" s="188"/>
      <c r="N3100" s="220"/>
    </row>
    <row r="3101" spans="11:14" x14ac:dyDescent="0.2">
      <c r="K3101" s="213"/>
      <c r="L3101" s="194"/>
      <c r="M3101" s="188"/>
      <c r="N3101" s="220"/>
    </row>
    <row r="3102" spans="11:14" x14ac:dyDescent="0.2">
      <c r="K3102" s="213"/>
      <c r="L3102" s="194"/>
      <c r="M3102" s="188"/>
      <c r="N3102" s="220"/>
    </row>
    <row r="3103" spans="11:14" x14ac:dyDescent="0.2">
      <c r="K3103" s="213"/>
      <c r="L3103" s="194"/>
      <c r="M3103" s="188"/>
      <c r="N3103" s="220"/>
    </row>
    <row r="3104" spans="11:14" x14ac:dyDescent="0.2">
      <c r="K3104" s="213"/>
      <c r="L3104" s="194"/>
      <c r="M3104" s="188"/>
      <c r="N3104" s="220"/>
    </row>
    <row r="3105" spans="11:14" x14ac:dyDescent="0.2">
      <c r="K3105" s="213"/>
      <c r="L3105" s="194"/>
      <c r="M3105" s="188"/>
      <c r="N3105" s="220"/>
    </row>
    <row r="3106" spans="11:14" x14ac:dyDescent="0.2">
      <c r="K3106" s="213"/>
      <c r="L3106" s="194"/>
      <c r="M3106" s="188"/>
      <c r="N3106" s="220"/>
    </row>
    <row r="3107" spans="11:14" x14ac:dyDescent="0.2">
      <c r="K3107" s="213"/>
      <c r="L3107" s="194"/>
      <c r="M3107" s="188"/>
      <c r="N3107" s="220"/>
    </row>
    <row r="3108" spans="11:14" x14ac:dyDescent="0.2">
      <c r="K3108" s="213"/>
      <c r="L3108" s="194"/>
      <c r="M3108" s="188"/>
      <c r="N3108" s="220"/>
    </row>
    <row r="3109" spans="11:14" x14ac:dyDescent="0.2">
      <c r="K3109" s="213"/>
      <c r="L3109" s="194"/>
      <c r="M3109" s="188"/>
      <c r="N3109" s="220"/>
    </row>
    <row r="3110" spans="11:14" x14ac:dyDescent="0.2">
      <c r="K3110" s="213"/>
      <c r="L3110" s="194"/>
      <c r="M3110" s="188"/>
      <c r="N3110" s="220"/>
    </row>
    <row r="3111" spans="11:14" x14ac:dyDescent="0.2">
      <c r="K3111" s="213"/>
      <c r="L3111" s="194"/>
      <c r="M3111" s="188"/>
      <c r="N3111" s="220"/>
    </row>
    <row r="3112" spans="11:14" x14ac:dyDescent="0.2">
      <c r="K3112" s="213"/>
      <c r="L3112" s="194"/>
      <c r="M3112" s="188"/>
      <c r="N3112" s="220"/>
    </row>
    <row r="3113" spans="11:14" x14ac:dyDescent="0.2">
      <c r="K3113" s="213"/>
      <c r="L3113" s="194"/>
      <c r="M3113" s="188"/>
      <c r="N3113" s="220"/>
    </row>
    <row r="3114" spans="11:14" x14ac:dyDescent="0.2">
      <c r="K3114" s="213"/>
      <c r="L3114" s="194"/>
      <c r="M3114" s="188"/>
      <c r="N3114" s="220"/>
    </row>
    <row r="3115" spans="11:14" x14ac:dyDescent="0.2">
      <c r="K3115" s="213"/>
      <c r="L3115" s="194"/>
      <c r="M3115" s="188"/>
      <c r="N3115" s="220"/>
    </row>
    <row r="3116" spans="11:14" x14ac:dyDescent="0.2">
      <c r="K3116" s="213"/>
      <c r="L3116" s="194"/>
      <c r="M3116" s="188"/>
      <c r="N3116" s="220"/>
    </row>
    <row r="3117" spans="11:14" x14ac:dyDescent="0.2">
      <c r="K3117" s="213"/>
      <c r="L3117" s="194"/>
      <c r="M3117" s="188"/>
      <c r="N3117" s="220"/>
    </row>
    <row r="3118" spans="11:14" x14ac:dyDescent="0.2">
      <c r="K3118" s="213"/>
      <c r="L3118" s="194"/>
      <c r="M3118" s="188"/>
      <c r="N3118" s="220"/>
    </row>
    <row r="3119" spans="11:14" x14ac:dyDescent="0.2">
      <c r="K3119" s="213"/>
      <c r="L3119" s="194"/>
      <c r="M3119" s="188"/>
      <c r="N3119" s="220"/>
    </row>
    <row r="3120" spans="11:14" x14ac:dyDescent="0.2">
      <c r="K3120" s="213"/>
      <c r="L3120" s="194"/>
      <c r="M3120" s="188"/>
      <c r="N3120" s="220"/>
    </row>
    <row r="3121" spans="11:14" x14ac:dyDescent="0.2">
      <c r="K3121" s="213"/>
      <c r="L3121" s="194"/>
      <c r="M3121" s="188"/>
      <c r="N3121" s="220"/>
    </row>
    <row r="3122" spans="11:14" x14ac:dyDescent="0.2">
      <c r="K3122" s="213"/>
      <c r="L3122" s="194"/>
      <c r="M3122" s="188"/>
      <c r="N3122" s="220"/>
    </row>
    <row r="3123" spans="11:14" x14ac:dyDescent="0.2">
      <c r="K3123" s="213"/>
      <c r="L3123" s="194"/>
      <c r="M3123" s="188"/>
      <c r="N3123" s="220"/>
    </row>
    <row r="3124" spans="11:14" x14ac:dyDescent="0.2">
      <c r="K3124" s="213"/>
      <c r="L3124" s="194"/>
      <c r="M3124" s="188"/>
      <c r="N3124" s="220"/>
    </row>
    <row r="3125" spans="11:14" x14ac:dyDescent="0.2">
      <c r="K3125" s="213"/>
      <c r="L3125" s="194"/>
      <c r="M3125" s="188"/>
      <c r="N3125" s="220"/>
    </row>
    <row r="3126" spans="11:14" x14ac:dyDescent="0.2">
      <c r="K3126" s="213"/>
      <c r="L3126" s="194"/>
      <c r="M3126" s="188"/>
      <c r="N3126" s="220"/>
    </row>
    <row r="3127" spans="11:14" x14ac:dyDescent="0.2">
      <c r="K3127" s="213"/>
      <c r="L3127" s="194"/>
      <c r="M3127" s="188"/>
      <c r="N3127" s="220"/>
    </row>
    <row r="3128" spans="11:14" x14ac:dyDescent="0.2">
      <c r="K3128" s="213"/>
      <c r="L3128" s="194"/>
      <c r="M3128" s="188"/>
      <c r="N3128" s="220"/>
    </row>
    <row r="3129" spans="11:14" x14ac:dyDescent="0.2">
      <c r="K3129" s="213"/>
      <c r="L3129" s="194"/>
      <c r="M3129" s="188"/>
      <c r="N3129" s="220"/>
    </row>
    <row r="3130" spans="11:14" x14ac:dyDescent="0.2">
      <c r="K3130" s="213"/>
      <c r="L3130" s="194"/>
      <c r="M3130" s="188"/>
      <c r="N3130" s="220"/>
    </row>
    <row r="3131" spans="11:14" x14ac:dyDescent="0.2">
      <c r="K3131" s="213"/>
      <c r="L3131" s="194"/>
      <c r="M3131" s="188"/>
      <c r="N3131" s="220"/>
    </row>
    <row r="3132" spans="11:14" x14ac:dyDescent="0.2">
      <c r="K3132" s="213"/>
      <c r="L3132" s="194"/>
      <c r="M3132" s="188"/>
      <c r="N3132" s="220"/>
    </row>
    <row r="3133" spans="11:14" x14ac:dyDescent="0.2">
      <c r="K3133" s="213"/>
      <c r="L3133" s="194"/>
      <c r="M3133" s="188"/>
      <c r="N3133" s="220"/>
    </row>
    <row r="3134" spans="11:14" x14ac:dyDescent="0.2">
      <c r="K3134" s="213"/>
      <c r="L3134" s="194"/>
      <c r="M3134" s="188"/>
      <c r="N3134" s="220"/>
    </row>
    <row r="3135" spans="11:14" x14ac:dyDescent="0.2">
      <c r="K3135" s="213"/>
      <c r="L3135" s="194"/>
      <c r="M3135" s="188"/>
      <c r="N3135" s="220"/>
    </row>
    <row r="3136" spans="11:14" x14ac:dyDescent="0.2">
      <c r="K3136" s="213"/>
      <c r="L3136" s="194"/>
      <c r="M3136" s="188"/>
      <c r="N3136" s="220"/>
    </row>
    <row r="3137" spans="11:14" x14ac:dyDescent="0.2">
      <c r="K3137" s="213"/>
      <c r="L3137" s="194"/>
      <c r="M3137" s="188"/>
      <c r="N3137" s="220"/>
    </row>
    <row r="3138" spans="11:14" x14ac:dyDescent="0.2">
      <c r="K3138" s="213"/>
      <c r="L3138" s="194"/>
      <c r="M3138" s="188"/>
      <c r="N3138" s="220"/>
    </row>
    <row r="3139" spans="11:14" x14ac:dyDescent="0.2">
      <c r="K3139" s="213"/>
      <c r="L3139" s="194"/>
      <c r="M3139" s="188"/>
      <c r="N3139" s="220"/>
    </row>
    <row r="3140" spans="11:14" x14ac:dyDescent="0.2">
      <c r="K3140" s="213"/>
      <c r="L3140" s="194"/>
      <c r="M3140" s="188"/>
      <c r="N3140" s="220"/>
    </row>
    <row r="3141" spans="11:14" x14ac:dyDescent="0.2">
      <c r="K3141" s="213"/>
      <c r="L3141" s="194"/>
      <c r="M3141" s="188"/>
      <c r="N3141" s="220"/>
    </row>
    <row r="3142" spans="11:14" x14ac:dyDescent="0.2">
      <c r="K3142" s="213"/>
      <c r="L3142" s="194"/>
      <c r="M3142" s="188"/>
      <c r="N3142" s="220"/>
    </row>
    <row r="3143" spans="11:14" x14ac:dyDescent="0.2">
      <c r="K3143" s="213"/>
      <c r="L3143" s="194"/>
      <c r="M3143" s="188"/>
      <c r="N3143" s="220"/>
    </row>
    <row r="3144" spans="11:14" x14ac:dyDescent="0.2">
      <c r="K3144" s="213"/>
      <c r="L3144" s="194"/>
      <c r="M3144" s="188"/>
      <c r="N3144" s="220"/>
    </row>
    <row r="3145" spans="11:14" x14ac:dyDescent="0.2">
      <c r="K3145" s="213"/>
      <c r="L3145" s="194"/>
      <c r="M3145" s="188"/>
      <c r="N3145" s="220"/>
    </row>
    <row r="3146" spans="11:14" x14ac:dyDescent="0.2">
      <c r="K3146" s="213"/>
      <c r="L3146" s="194"/>
      <c r="M3146" s="188"/>
      <c r="N3146" s="220"/>
    </row>
    <row r="3147" spans="11:14" x14ac:dyDescent="0.2">
      <c r="K3147" s="213"/>
      <c r="L3147" s="194"/>
      <c r="M3147" s="188"/>
      <c r="N3147" s="220"/>
    </row>
    <row r="3148" spans="11:14" x14ac:dyDescent="0.2">
      <c r="K3148" s="213"/>
      <c r="L3148" s="194"/>
      <c r="M3148" s="188"/>
      <c r="N3148" s="220"/>
    </row>
    <row r="3149" spans="11:14" x14ac:dyDescent="0.2">
      <c r="K3149" s="213"/>
      <c r="L3149" s="194"/>
      <c r="M3149" s="188"/>
      <c r="N3149" s="220"/>
    </row>
    <row r="3150" spans="11:14" x14ac:dyDescent="0.2">
      <c r="K3150" s="213"/>
      <c r="L3150" s="194"/>
      <c r="M3150" s="188"/>
      <c r="N3150" s="220"/>
    </row>
    <row r="3151" spans="11:14" x14ac:dyDescent="0.2">
      <c r="K3151" s="213"/>
      <c r="L3151" s="194"/>
      <c r="M3151" s="188"/>
      <c r="N3151" s="220"/>
    </row>
    <row r="3152" spans="11:14" x14ac:dyDescent="0.2">
      <c r="K3152" s="213"/>
      <c r="L3152" s="194"/>
      <c r="M3152" s="188"/>
      <c r="N3152" s="220"/>
    </row>
    <row r="3153" spans="11:14" x14ac:dyDescent="0.2">
      <c r="K3153" s="213"/>
      <c r="L3153" s="194"/>
      <c r="M3153" s="188"/>
      <c r="N3153" s="220"/>
    </row>
    <row r="3154" spans="11:14" x14ac:dyDescent="0.2">
      <c r="K3154" s="213"/>
      <c r="L3154" s="194"/>
      <c r="M3154" s="188"/>
      <c r="N3154" s="220"/>
    </row>
    <row r="3155" spans="11:14" x14ac:dyDescent="0.2">
      <c r="K3155" s="213"/>
      <c r="L3155" s="194"/>
      <c r="M3155" s="188"/>
      <c r="N3155" s="220"/>
    </row>
    <row r="3156" spans="11:14" x14ac:dyDescent="0.2">
      <c r="K3156" s="213"/>
      <c r="L3156" s="194"/>
      <c r="M3156" s="188"/>
      <c r="N3156" s="220"/>
    </row>
    <row r="3157" spans="11:14" x14ac:dyDescent="0.2">
      <c r="K3157" s="213"/>
      <c r="L3157" s="194"/>
      <c r="M3157" s="188"/>
      <c r="N3157" s="220"/>
    </row>
    <row r="3158" spans="11:14" x14ac:dyDescent="0.2">
      <c r="K3158" s="213"/>
      <c r="L3158" s="194"/>
      <c r="M3158" s="188"/>
      <c r="N3158" s="220"/>
    </row>
    <row r="3159" spans="11:14" x14ac:dyDescent="0.2">
      <c r="K3159" s="213"/>
      <c r="L3159" s="194"/>
      <c r="M3159" s="188"/>
      <c r="N3159" s="220"/>
    </row>
    <row r="3160" spans="11:14" x14ac:dyDescent="0.2">
      <c r="K3160" s="213"/>
      <c r="L3160" s="194"/>
      <c r="M3160" s="188"/>
      <c r="N3160" s="220"/>
    </row>
    <row r="3161" spans="11:14" x14ac:dyDescent="0.2">
      <c r="K3161" s="213"/>
      <c r="L3161" s="194"/>
      <c r="M3161" s="188"/>
      <c r="N3161" s="220"/>
    </row>
    <row r="3162" spans="11:14" x14ac:dyDescent="0.2">
      <c r="K3162" s="213"/>
      <c r="L3162" s="194"/>
      <c r="M3162" s="188"/>
      <c r="N3162" s="220"/>
    </row>
    <row r="3163" spans="11:14" x14ac:dyDescent="0.2">
      <c r="K3163" s="213"/>
      <c r="L3163" s="194"/>
      <c r="M3163" s="188"/>
      <c r="N3163" s="220"/>
    </row>
    <row r="3164" spans="11:14" x14ac:dyDescent="0.2">
      <c r="K3164" s="213"/>
      <c r="L3164" s="194"/>
      <c r="M3164" s="188"/>
      <c r="N3164" s="220"/>
    </row>
    <row r="3165" spans="11:14" x14ac:dyDescent="0.2">
      <c r="K3165" s="213"/>
      <c r="L3165" s="194"/>
      <c r="M3165" s="188"/>
      <c r="N3165" s="220"/>
    </row>
    <row r="3166" spans="11:14" x14ac:dyDescent="0.2">
      <c r="K3166" s="213"/>
      <c r="L3166" s="194"/>
      <c r="M3166" s="188"/>
      <c r="N3166" s="220"/>
    </row>
    <row r="3167" spans="11:14" x14ac:dyDescent="0.2">
      <c r="K3167" s="213"/>
      <c r="L3167" s="194"/>
      <c r="M3167" s="188"/>
      <c r="N3167" s="220"/>
    </row>
    <row r="3168" spans="11:14" x14ac:dyDescent="0.2">
      <c r="K3168" s="213"/>
      <c r="L3168" s="194"/>
      <c r="M3168" s="188"/>
      <c r="N3168" s="220"/>
    </row>
    <row r="3169" spans="11:14" x14ac:dyDescent="0.2">
      <c r="K3169" s="213"/>
      <c r="L3169" s="194"/>
      <c r="M3169" s="188"/>
      <c r="N3169" s="220"/>
    </row>
    <row r="3170" spans="11:14" x14ac:dyDescent="0.2">
      <c r="K3170" s="213"/>
      <c r="L3170" s="194"/>
      <c r="M3170" s="188"/>
      <c r="N3170" s="220"/>
    </row>
    <row r="3171" spans="11:14" x14ac:dyDescent="0.2">
      <c r="K3171" s="213"/>
      <c r="L3171" s="194"/>
      <c r="M3171" s="188"/>
      <c r="N3171" s="220"/>
    </row>
    <row r="3172" spans="11:14" x14ac:dyDescent="0.2">
      <c r="K3172" s="213"/>
      <c r="L3172" s="194"/>
      <c r="M3172" s="188"/>
      <c r="N3172" s="220"/>
    </row>
    <row r="3173" spans="11:14" x14ac:dyDescent="0.2">
      <c r="K3173" s="213"/>
      <c r="L3173" s="194"/>
      <c r="M3173" s="188"/>
      <c r="N3173" s="220"/>
    </row>
    <row r="3174" spans="11:14" x14ac:dyDescent="0.2">
      <c r="K3174" s="213"/>
      <c r="L3174" s="194"/>
      <c r="M3174" s="188"/>
      <c r="N3174" s="220"/>
    </row>
    <row r="3175" spans="11:14" x14ac:dyDescent="0.2">
      <c r="K3175" s="213"/>
      <c r="L3175" s="194"/>
      <c r="M3175" s="188"/>
      <c r="N3175" s="220"/>
    </row>
    <row r="3176" spans="11:14" x14ac:dyDescent="0.2">
      <c r="K3176" s="213"/>
      <c r="L3176" s="194"/>
      <c r="M3176" s="188"/>
      <c r="N3176" s="220"/>
    </row>
    <row r="3177" spans="11:14" x14ac:dyDescent="0.2">
      <c r="K3177" s="213"/>
      <c r="L3177" s="194"/>
      <c r="M3177" s="188"/>
      <c r="N3177" s="220"/>
    </row>
    <row r="3178" spans="11:14" x14ac:dyDescent="0.2">
      <c r="K3178" s="213"/>
      <c r="L3178" s="194"/>
      <c r="M3178" s="188"/>
      <c r="N3178" s="220"/>
    </row>
    <row r="3179" spans="11:14" x14ac:dyDescent="0.2">
      <c r="K3179" s="213"/>
      <c r="L3179" s="194"/>
      <c r="M3179" s="188"/>
      <c r="N3179" s="220"/>
    </row>
    <row r="3180" spans="11:14" x14ac:dyDescent="0.2">
      <c r="K3180" s="213"/>
      <c r="L3180" s="194"/>
      <c r="M3180" s="188"/>
      <c r="N3180" s="220"/>
    </row>
    <row r="3181" spans="11:14" x14ac:dyDescent="0.2">
      <c r="K3181" s="213"/>
      <c r="L3181" s="194"/>
      <c r="M3181" s="188"/>
      <c r="N3181" s="220"/>
    </row>
    <row r="3182" spans="11:14" x14ac:dyDescent="0.2">
      <c r="K3182" s="213"/>
      <c r="L3182" s="194"/>
      <c r="M3182" s="188"/>
      <c r="N3182" s="220"/>
    </row>
    <row r="3183" spans="11:14" x14ac:dyDescent="0.2">
      <c r="K3183" s="213"/>
      <c r="L3183" s="194"/>
      <c r="M3183" s="188"/>
      <c r="N3183" s="220"/>
    </row>
    <row r="3184" spans="11:14" x14ac:dyDescent="0.2">
      <c r="K3184" s="213"/>
      <c r="L3184" s="194"/>
      <c r="M3184" s="188"/>
      <c r="N3184" s="220"/>
    </row>
    <row r="3185" spans="11:14" x14ac:dyDescent="0.2">
      <c r="K3185" s="213"/>
      <c r="L3185" s="194"/>
      <c r="M3185" s="188"/>
      <c r="N3185" s="220"/>
    </row>
    <row r="3186" spans="11:14" x14ac:dyDescent="0.2">
      <c r="K3186" s="213"/>
      <c r="L3186" s="194"/>
      <c r="M3186" s="188"/>
      <c r="N3186" s="220"/>
    </row>
    <row r="3187" spans="11:14" x14ac:dyDescent="0.2">
      <c r="K3187" s="213"/>
      <c r="L3187" s="194"/>
      <c r="M3187" s="188"/>
      <c r="N3187" s="220"/>
    </row>
    <row r="3188" spans="11:14" x14ac:dyDescent="0.2">
      <c r="K3188" s="213"/>
      <c r="L3188" s="194"/>
      <c r="M3188" s="188"/>
      <c r="N3188" s="220"/>
    </row>
    <row r="3189" spans="11:14" x14ac:dyDescent="0.2">
      <c r="K3189" s="213"/>
      <c r="L3189" s="194"/>
      <c r="M3189" s="188"/>
      <c r="N3189" s="220"/>
    </row>
    <row r="3190" spans="11:14" x14ac:dyDescent="0.2">
      <c r="K3190" s="213"/>
      <c r="L3190" s="194"/>
      <c r="M3190" s="188"/>
      <c r="N3190" s="220"/>
    </row>
    <row r="3191" spans="11:14" x14ac:dyDescent="0.2">
      <c r="K3191" s="213"/>
      <c r="L3191" s="194"/>
      <c r="M3191" s="188"/>
      <c r="N3191" s="220"/>
    </row>
    <row r="3192" spans="11:14" x14ac:dyDescent="0.2">
      <c r="K3192" s="213"/>
      <c r="L3192" s="194"/>
      <c r="M3192" s="188"/>
      <c r="N3192" s="220"/>
    </row>
    <row r="3193" spans="11:14" x14ac:dyDescent="0.2">
      <c r="K3193" s="213"/>
      <c r="L3193" s="194"/>
      <c r="M3193" s="188"/>
      <c r="N3193" s="220"/>
    </row>
    <row r="3194" spans="11:14" x14ac:dyDescent="0.2">
      <c r="K3194" s="213"/>
      <c r="L3194" s="194"/>
      <c r="M3194" s="188"/>
      <c r="N3194" s="220"/>
    </row>
    <row r="3195" spans="11:14" x14ac:dyDescent="0.2">
      <c r="K3195" s="213"/>
      <c r="L3195" s="194"/>
      <c r="M3195" s="188"/>
      <c r="N3195" s="220"/>
    </row>
    <row r="3196" spans="11:14" x14ac:dyDescent="0.2">
      <c r="K3196" s="213"/>
      <c r="L3196" s="194"/>
      <c r="M3196" s="188"/>
      <c r="N3196" s="220"/>
    </row>
    <row r="3197" spans="11:14" x14ac:dyDescent="0.2">
      <c r="K3197" s="213"/>
      <c r="L3197" s="194"/>
      <c r="M3197" s="188"/>
      <c r="N3197" s="220"/>
    </row>
    <row r="3198" spans="11:14" x14ac:dyDescent="0.2">
      <c r="K3198" s="213"/>
      <c r="L3198" s="194"/>
      <c r="M3198" s="188"/>
      <c r="N3198" s="220"/>
    </row>
    <row r="3199" spans="11:14" x14ac:dyDescent="0.2">
      <c r="K3199" s="213"/>
      <c r="L3199" s="194"/>
      <c r="M3199" s="188"/>
      <c r="N3199" s="220"/>
    </row>
    <row r="3200" spans="11:14" x14ac:dyDescent="0.2">
      <c r="K3200" s="213"/>
      <c r="L3200" s="194"/>
      <c r="M3200" s="188"/>
      <c r="N3200" s="220"/>
    </row>
    <row r="3201" spans="11:14" x14ac:dyDescent="0.2">
      <c r="K3201" s="213"/>
      <c r="L3201" s="194"/>
      <c r="M3201" s="188"/>
      <c r="N3201" s="220"/>
    </row>
    <row r="3202" spans="11:14" x14ac:dyDescent="0.2">
      <c r="K3202" s="213"/>
      <c r="L3202" s="194"/>
      <c r="M3202" s="188"/>
      <c r="N3202" s="220"/>
    </row>
    <row r="3203" spans="11:14" x14ac:dyDescent="0.2">
      <c r="K3203" s="213"/>
      <c r="L3203" s="194"/>
      <c r="M3203" s="188"/>
      <c r="N3203" s="220"/>
    </row>
    <row r="3204" spans="11:14" x14ac:dyDescent="0.2">
      <c r="K3204" s="213"/>
      <c r="L3204" s="194"/>
      <c r="M3204" s="188"/>
      <c r="N3204" s="220"/>
    </row>
    <row r="3205" spans="11:14" x14ac:dyDescent="0.2">
      <c r="K3205" s="213"/>
      <c r="L3205" s="194"/>
      <c r="M3205" s="188"/>
      <c r="N3205" s="220"/>
    </row>
    <row r="3206" spans="11:14" x14ac:dyDescent="0.2">
      <c r="K3206" s="213"/>
      <c r="L3206" s="194"/>
      <c r="M3206" s="188"/>
      <c r="N3206" s="220"/>
    </row>
    <row r="3207" spans="11:14" x14ac:dyDescent="0.2">
      <c r="K3207" s="213"/>
      <c r="L3207" s="194"/>
      <c r="M3207" s="188"/>
      <c r="N3207" s="220"/>
    </row>
    <row r="3208" spans="11:14" x14ac:dyDescent="0.2">
      <c r="K3208" s="213"/>
      <c r="L3208" s="194"/>
      <c r="M3208" s="188"/>
      <c r="N3208" s="220"/>
    </row>
    <row r="3209" spans="11:14" x14ac:dyDescent="0.2">
      <c r="K3209" s="213"/>
      <c r="L3209" s="194"/>
      <c r="M3209" s="188"/>
      <c r="N3209" s="220"/>
    </row>
    <row r="3210" spans="11:14" x14ac:dyDescent="0.2">
      <c r="K3210" s="213"/>
      <c r="L3210" s="194"/>
      <c r="M3210" s="188"/>
      <c r="N3210" s="220"/>
    </row>
    <row r="3211" spans="11:14" x14ac:dyDescent="0.2">
      <c r="K3211" s="213"/>
      <c r="L3211" s="194"/>
      <c r="M3211" s="188"/>
      <c r="N3211" s="220"/>
    </row>
    <row r="3212" spans="11:14" x14ac:dyDescent="0.2">
      <c r="K3212" s="213"/>
      <c r="L3212" s="194"/>
      <c r="M3212" s="188"/>
      <c r="N3212" s="220"/>
    </row>
    <row r="3213" spans="11:14" x14ac:dyDescent="0.2">
      <c r="K3213" s="213"/>
      <c r="L3213" s="194"/>
      <c r="M3213" s="188"/>
      <c r="N3213" s="220"/>
    </row>
    <row r="3214" spans="11:14" x14ac:dyDescent="0.2">
      <c r="K3214" s="213"/>
      <c r="L3214" s="194"/>
      <c r="M3214" s="188"/>
      <c r="N3214" s="220"/>
    </row>
    <row r="3215" spans="11:14" x14ac:dyDescent="0.2">
      <c r="K3215" s="213"/>
      <c r="L3215" s="194"/>
      <c r="M3215" s="188"/>
      <c r="N3215" s="220"/>
    </row>
    <row r="3216" spans="11:14" x14ac:dyDescent="0.2">
      <c r="K3216" s="213"/>
      <c r="L3216" s="194"/>
      <c r="M3216" s="188"/>
      <c r="N3216" s="220"/>
    </row>
    <row r="3217" spans="11:14" x14ac:dyDescent="0.2">
      <c r="K3217" s="213"/>
      <c r="L3217" s="194"/>
      <c r="M3217" s="188"/>
      <c r="N3217" s="220"/>
    </row>
    <row r="3218" spans="11:14" x14ac:dyDescent="0.2">
      <c r="K3218" s="213"/>
      <c r="L3218" s="194"/>
      <c r="M3218" s="188"/>
      <c r="N3218" s="220"/>
    </row>
    <row r="3219" spans="11:14" x14ac:dyDescent="0.2">
      <c r="K3219" s="213"/>
      <c r="L3219" s="194"/>
      <c r="M3219" s="188"/>
      <c r="N3219" s="220"/>
    </row>
    <row r="3220" spans="11:14" x14ac:dyDescent="0.2">
      <c r="K3220" s="213"/>
      <c r="L3220" s="194"/>
      <c r="M3220" s="188"/>
      <c r="N3220" s="220"/>
    </row>
    <row r="3221" spans="11:14" x14ac:dyDescent="0.2">
      <c r="K3221" s="213"/>
      <c r="L3221" s="194"/>
      <c r="M3221" s="188"/>
      <c r="N3221" s="220"/>
    </row>
    <row r="3222" spans="11:14" x14ac:dyDescent="0.2">
      <c r="K3222" s="213"/>
      <c r="L3222" s="194"/>
      <c r="M3222" s="188"/>
      <c r="N3222" s="220"/>
    </row>
    <row r="3223" spans="11:14" x14ac:dyDescent="0.2">
      <c r="K3223" s="213"/>
      <c r="L3223" s="194"/>
      <c r="M3223" s="188"/>
      <c r="N3223" s="220"/>
    </row>
    <row r="3224" spans="11:14" x14ac:dyDescent="0.2">
      <c r="K3224" s="213"/>
      <c r="L3224" s="194"/>
      <c r="M3224" s="188"/>
      <c r="N3224" s="220"/>
    </row>
    <row r="3225" spans="11:14" x14ac:dyDescent="0.2">
      <c r="K3225" s="213"/>
      <c r="L3225" s="194"/>
      <c r="M3225" s="188"/>
      <c r="N3225" s="220"/>
    </row>
    <row r="3226" spans="11:14" x14ac:dyDescent="0.2">
      <c r="K3226" s="213"/>
      <c r="L3226" s="194"/>
      <c r="M3226" s="188"/>
      <c r="N3226" s="220"/>
    </row>
    <row r="3227" spans="11:14" x14ac:dyDescent="0.2">
      <c r="K3227" s="213"/>
      <c r="L3227" s="194"/>
      <c r="M3227" s="188"/>
      <c r="N3227" s="220"/>
    </row>
    <row r="3228" spans="11:14" x14ac:dyDescent="0.2">
      <c r="K3228" s="213"/>
      <c r="L3228" s="194"/>
      <c r="M3228" s="188"/>
      <c r="N3228" s="220"/>
    </row>
    <row r="3229" spans="11:14" x14ac:dyDescent="0.2">
      <c r="K3229" s="213"/>
      <c r="L3229" s="194"/>
      <c r="M3229" s="188"/>
      <c r="N3229" s="220"/>
    </row>
    <row r="3230" spans="11:14" x14ac:dyDescent="0.2">
      <c r="K3230" s="213"/>
      <c r="L3230" s="194"/>
      <c r="M3230" s="188"/>
      <c r="N3230" s="220"/>
    </row>
    <row r="3231" spans="11:14" x14ac:dyDescent="0.2">
      <c r="K3231" s="213"/>
      <c r="L3231" s="194"/>
      <c r="M3231" s="188"/>
      <c r="N3231" s="220"/>
    </row>
    <row r="3232" spans="11:14" x14ac:dyDescent="0.2">
      <c r="K3232" s="213"/>
      <c r="L3232" s="194"/>
      <c r="M3232" s="188"/>
      <c r="N3232" s="220"/>
    </row>
    <row r="3233" spans="11:14" x14ac:dyDescent="0.2">
      <c r="K3233" s="213"/>
      <c r="L3233" s="194"/>
      <c r="M3233" s="188"/>
      <c r="N3233" s="220"/>
    </row>
    <row r="3234" spans="11:14" x14ac:dyDescent="0.2">
      <c r="K3234" s="213"/>
      <c r="L3234" s="194"/>
      <c r="M3234" s="188"/>
      <c r="N3234" s="220"/>
    </row>
    <row r="3235" spans="11:14" x14ac:dyDescent="0.2">
      <c r="K3235" s="213"/>
      <c r="L3235" s="194"/>
      <c r="M3235" s="188"/>
      <c r="N3235" s="220"/>
    </row>
    <row r="3236" spans="11:14" x14ac:dyDescent="0.2">
      <c r="K3236" s="213"/>
      <c r="L3236" s="194"/>
      <c r="M3236" s="188"/>
      <c r="N3236" s="220"/>
    </row>
    <row r="3237" spans="11:14" x14ac:dyDescent="0.2">
      <c r="K3237" s="213"/>
      <c r="L3237" s="194"/>
      <c r="M3237" s="188"/>
      <c r="N3237" s="220"/>
    </row>
    <row r="3238" spans="11:14" x14ac:dyDescent="0.2">
      <c r="K3238" s="213"/>
      <c r="L3238" s="194"/>
      <c r="M3238" s="188"/>
      <c r="N3238" s="220"/>
    </row>
    <row r="3239" spans="11:14" x14ac:dyDescent="0.2">
      <c r="K3239" s="213"/>
      <c r="L3239" s="194"/>
      <c r="M3239" s="188"/>
      <c r="N3239" s="220"/>
    </row>
    <row r="3240" spans="11:14" x14ac:dyDescent="0.2">
      <c r="K3240" s="213"/>
      <c r="L3240" s="194"/>
      <c r="M3240" s="188"/>
      <c r="N3240" s="220"/>
    </row>
    <row r="3241" spans="11:14" x14ac:dyDescent="0.2">
      <c r="K3241" s="213"/>
      <c r="L3241" s="194"/>
      <c r="M3241" s="188"/>
      <c r="N3241" s="220"/>
    </row>
    <row r="3242" spans="11:14" x14ac:dyDescent="0.2">
      <c r="K3242" s="213"/>
      <c r="L3242" s="194"/>
      <c r="M3242" s="188"/>
      <c r="N3242" s="220"/>
    </row>
    <row r="3243" spans="11:14" x14ac:dyDescent="0.2">
      <c r="K3243" s="213"/>
      <c r="L3243" s="194"/>
      <c r="M3243" s="188"/>
      <c r="N3243" s="220"/>
    </row>
    <row r="3244" spans="11:14" x14ac:dyDescent="0.2">
      <c r="K3244" s="213"/>
      <c r="L3244" s="194"/>
      <c r="M3244" s="188"/>
      <c r="N3244" s="220"/>
    </row>
    <row r="3245" spans="11:14" x14ac:dyDescent="0.2">
      <c r="K3245" s="213"/>
      <c r="L3245" s="194"/>
      <c r="M3245" s="188"/>
      <c r="N3245" s="220"/>
    </row>
    <row r="3246" spans="11:14" x14ac:dyDescent="0.2">
      <c r="K3246" s="213"/>
      <c r="L3246" s="194"/>
      <c r="M3246" s="188"/>
      <c r="N3246" s="220"/>
    </row>
    <row r="3247" spans="11:14" x14ac:dyDescent="0.2">
      <c r="K3247" s="213"/>
      <c r="L3247" s="194"/>
      <c r="M3247" s="188"/>
      <c r="N3247" s="220"/>
    </row>
    <row r="3248" spans="11:14" x14ac:dyDescent="0.2">
      <c r="K3248" s="213"/>
      <c r="L3248" s="194"/>
      <c r="M3248" s="188"/>
      <c r="N3248" s="220"/>
    </row>
    <row r="3249" spans="11:14" x14ac:dyDescent="0.2">
      <c r="K3249" s="213"/>
      <c r="L3249" s="194"/>
      <c r="M3249" s="188"/>
      <c r="N3249" s="220"/>
    </row>
    <row r="3250" spans="11:14" x14ac:dyDescent="0.2">
      <c r="K3250" s="213"/>
      <c r="L3250" s="194"/>
      <c r="M3250" s="188"/>
      <c r="N3250" s="220"/>
    </row>
    <row r="3251" spans="11:14" x14ac:dyDescent="0.2">
      <c r="K3251" s="213"/>
      <c r="L3251" s="194"/>
      <c r="M3251" s="188"/>
      <c r="N3251" s="220"/>
    </row>
    <row r="3252" spans="11:14" x14ac:dyDescent="0.2">
      <c r="K3252" s="213"/>
      <c r="L3252" s="194"/>
      <c r="M3252" s="188"/>
      <c r="N3252" s="220"/>
    </row>
    <row r="3253" spans="11:14" x14ac:dyDescent="0.2">
      <c r="K3253" s="213"/>
      <c r="L3253" s="194"/>
      <c r="M3253" s="188"/>
      <c r="N3253" s="220"/>
    </row>
    <row r="3254" spans="11:14" x14ac:dyDescent="0.2">
      <c r="K3254" s="213"/>
      <c r="L3254" s="194"/>
      <c r="M3254" s="188"/>
      <c r="N3254" s="220"/>
    </row>
    <row r="3255" spans="11:14" x14ac:dyDescent="0.2">
      <c r="K3255" s="213"/>
      <c r="L3255" s="194"/>
      <c r="M3255" s="188"/>
      <c r="N3255" s="220"/>
    </row>
    <row r="3256" spans="11:14" x14ac:dyDescent="0.2">
      <c r="K3256" s="213"/>
      <c r="L3256" s="194"/>
      <c r="M3256" s="188"/>
      <c r="N3256" s="220"/>
    </row>
    <row r="3257" spans="11:14" x14ac:dyDescent="0.2">
      <c r="K3257" s="213"/>
      <c r="L3257" s="194"/>
      <c r="M3257" s="188"/>
      <c r="N3257" s="220"/>
    </row>
    <row r="3258" spans="11:14" x14ac:dyDescent="0.2">
      <c r="K3258" s="213"/>
      <c r="L3258" s="194"/>
      <c r="M3258" s="188"/>
      <c r="N3258" s="220"/>
    </row>
    <row r="3259" spans="11:14" x14ac:dyDescent="0.2">
      <c r="K3259" s="213"/>
      <c r="L3259" s="194"/>
      <c r="M3259" s="188"/>
      <c r="N3259" s="220"/>
    </row>
    <row r="3260" spans="11:14" x14ac:dyDescent="0.2">
      <c r="K3260" s="213"/>
      <c r="L3260" s="194"/>
      <c r="M3260" s="188"/>
      <c r="N3260" s="220"/>
    </row>
    <row r="3261" spans="11:14" x14ac:dyDescent="0.2">
      <c r="K3261" s="213"/>
      <c r="L3261" s="194"/>
      <c r="M3261" s="188"/>
      <c r="N3261" s="220"/>
    </row>
    <row r="3262" spans="11:14" x14ac:dyDescent="0.2">
      <c r="K3262" s="213"/>
      <c r="L3262" s="194"/>
      <c r="M3262" s="188"/>
      <c r="N3262" s="220"/>
    </row>
    <row r="3263" spans="11:14" x14ac:dyDescent="0.2">
      <c r="K3263" s="213"/>
      <c r="L3263" s="194"/>
      <c r="M3263" s="188"/>
      <c r="N3263" s="220"/>
    </row>
    <row r="3264" spans="11:14" x14ac:dyDescent="0.2">
      <c r="K3264" s="213"/>
      <c r="L3264" s="194"/>
      <c r="M3264" s="188"/>
      <c r="N3264" s="220"/>
    </row>
    <row r="3265" spans="11:14" x14ac:dyDescent="0.2">
      <c r="K3265" s="213"/>
      <c r="L3265" s="194"/>
      <c r="M3265" s="188"/>
      <c r="N3265" s="220"/>
    </row>
    <row r="3266" spans="11:14" x14ac:dyDescent="0.2">
      <c r="K3266" s="213"/>
      <c r="L3266" s="194"/>
      <c r="M3266" s="188"/>
      <c r="N3266" s="220"/>
    </row>
    <row r="3267" spans="11:14" x14ac:dyDescent="0.2">
      <c r="K3267" s="213"/>
      <c r="L3267" s="194"/>
      <c r="M3267" s="188"/>
      <c r="N3267" s="220"/>
    </row>
    <row r="3268" spans="11:14" x14ac:dyDescent="0.2">
      <c r="K3268" s="213"/>
      <c r="L3268" s="194"/>
      <c r="M3268" s="188"/>
      <c r="N3268" s="220"/>
    </row>
    <row r="3269" spans="11:14" x14ac:dyDescent="0.2">
      <c r="K3269" s="213"/>
      <c r="L3269" s="194"/>
      <c r="M3269" s="188"/>
      <c r="N3269" s="220"/>
    </row>
    <row r="3270" spans="11:14" x14ac:dyDescent="0.2">
      <c r="K3270" s="213"/>
      <c r="L3270" s="194"/>
      <c r="M3270" s="188"/>
      <c r="N3270" s="220"/>
    </row>
    <row r="3271" spans="11:14" x14ac:dyDescent="0.2">
      <c r="K3271" s="213"/>
      <c r="L3271" s="194"/>
      <c r="M3271" s="188"/>
      <c r="N3271" s="220"/>
    </row>
    <row r="3272" spans="11:14" x14ac:dyDescent="0.2">
      <c r="K3272" s="213"/>
      <c r="L3272" s="194"/>
      <c r="M3272" s="188"/>
      <c r="N3272" s="220"/>
    </row>
    <row r="3273" spans="11:14" x14ac:dyDescent="0.2">
      <c r="K3273" s="213"/>
      <c r="L3273" s="194"/>
      <c r="M3273" s="188"/>
      <c r="N3273" s="220"/>
    </row>
    <row r="3274" spans="11:14" x14ac:dyDescent="0.2">
      <c r="K3274" s="213"/>
      <c r="L3274" s="194"/>
      <c r="M3274" s="188"/>
      <c r="N3274" s="220"/>
    </row>
    <row r="3275" spans="11:14" x14ac:dyDescent="0.2">
      <c r="K3275" s="213"/>
      <c r="L3275" s="194"/>
      <c r="M3275" s="188"/>
      <c r="N3275" s="220"/>
    </row>
    <row r="3276" spans="11:14" x14ac:dyDescent="0.2">
      <c r="K3276" s="213"/>
      <c r="L3276" s="194"/>
      <c r="M3276" s="188"/>
      <c r="N3276" s="220"/>
    </row>
    <row r="3277" spans="11:14" x14ac:dyDescent="0.2">
      <c r="K3277" s="213"/>
      <c r="L3277" s="194"/>
      <c r="M3277" s="188"/>
      <c r="N3277" s="220"/>
    </row>
    <row r="3278" spans="11:14" x14ac:dyDescent="0.2">
      <c r="K3278" s="213"/>
      <c r="L3278" s="194"/>
      <c r="M3278" s="188"/>
      <c r="N3278" s="220"/>
    </row>
    <row r="3279" spans="11:14" x14ac:dyDescent="0.2">
      <c r="K3279" s="213"/>
      <c r="L3279" s="194"/>
      <c r="M3279" s="188"/>
      <c r="N3279" s="220"/>
    </row>
    <row r="3280" spans="11:14" x14ac:dyDescent="0.2">
      <c r="K3280" s="213"/>
      <c r="L3280" s="194"/>
      <c r="M3280" s="188"/>
      <c r="N3280" s="220"/>
    </row>
    <row r="3281" spans="11:14" x14ac:dyDescent="0.2">
      <c r="K3281" s="213"/>
      <c r="L3281" s="194"/>
      <c r="M3281" s="188"/>
      <c r="N3281" s="220"/>
    </row>
    <row r="3282" spans="11:14" x14ac:dyDescent="0.2">
      <c r="K3282" s="213"/>
      <c r="L3282" s="194"/>
      <c r="M3282" s="188"/>
      <c r="N3282" s="220"/>
    </row>
    <row r="3283" spans="11:14" x14ac:dyDescent="0.2">
      <c r="K3283" s="213"/>
      <c r="L3283" s="194"/>
      <c r="M3283" s="188"/>
      <c r="N3283" s="220"/>
    </row>
    <row r="3284" spans="11:14" x14ac:dyDescent="0.2">
      <c r="K3284" s="213"/>
      <c r="L3284" s="194"/>
      <c r="M3284" s="188"/>
      <c r="N3284" s="220"/>
    </row>
    <row r="3285" spans="11:14" x14ac:dyDescent="0.2">
      <c r="K3285" s="213"/>
      <c r="L3285" s="194"/>
      <c r="M3285" s="188"/>
      <c r="N3285" s="220"/>
    </row>
    <row r="3286" spans="11:14" x14ac:dyDescent="0.2">
      <c r="K3286" s="213"/>
      <c r="L3286" s="194"/>
      <c r="M3286" s="188"/>
      <c r="N3286" s="220"/>
    </row>
    <row r="3287" spans="11:14" x14ac:dyDescent="0.2">
      <c r="K3287" s="213"/>
      <c r="L3287" s="194"/>
      <c r="M3287" s="188"/>
      <c r="N3287" s="220"/>
    </row>
    <row r="3288" spans="11:14" x14ac:dyDescent="0.2">
      <c r="K3288" s="213"/>
      <c r="L3288" s="194"/>
      <c r="M3288" s="188"/>
      <c r="N3288" s="220"/>
    </row>
    <row r="3289" spans="11:14" x14ac:dyDescent="0.2">
      <c r="K3289" s="213"/>
      <c r="L3289" s="194"/>
      <c r="M3289" s="188"/>
      <c r="N3289" s="220"/>
    </row>
    <row r="3290" spans="11:14" x14ac:dyDescent="0.2">
      <c r="K3290" s="213"/>
      <c r="L3290" s="194"/>
      <c r="M3290" s="188"/>
      <c r="N3290" s="220"/>
    </row>
    <row r="3291" spans="11:14" x14ac:dyDescent="0.2">
      <c r="K3291" s="213"/>
      <c r="L3291" s="194"/>
      <c r="M3291" s="188"/>
      <c r="N3291" s="220"/>
    </row>
    <row r="3292" spans="11:14" x14ac:dyDescent="0.2">
      <c r="K3292" s="213"/>
      <c r="L3292" s="194"/>
      <c r="M3292" s="188"/>
      <c r="N3292" s="220"/>
    </row>
    <row r="3293" spans="11:14" x14ac:dyDescent="0.2">
      <c r="K3293" s="213"/>
      <c r="L3293" s="194"/>
      <c r="M3293" s="188"/>
      <c r="N3293" s="220"/>
    </row>
    <row r="3294" spans="11:14" x14ac:dyDescent="0.2">
      <c r="K3294" s="213"/>
      <c r="L3294" s="194"/>
      <c r="M3294" s="188"/>
      <c r="N3294" s="220"/>
    </row>
    <row r="3295" spans="11:14" x14ac:dyDescent="0.2">
      <c r="K3295" s="213"/>
      <c r="L3295" s="194"/>
      <c r="M3295" s="188"/>
      <c r="N3295" s="220"/>
    </row>
    <row r="3296" spans="11:14" x14ac:dyDescent="0.2">
      <c r="K3296" s="213"/>
      <c r="L3296" s="194"/>
      <c r="M3296" s="188"/>
      <c r="N3296" s="220"/>
    </row>
    <row r="3297" spans="11:14" x14ac:dyDescent="0.2">
      <c r="K3297" s="213"/>
      <c r="L3297" s="194"/>
      <c r="M3297" s="188"/>
      <c r="N3297" s="220"/>
    </row>
    <row r="3298" spans="11:14" x14ac:dyDescent="0.2">
      <c r="K3298" s="213"/>
      <c r="L3298" s="194"/>
      <c r="M3298" s="188"/>
      <c r="N3298" s="220"/>
    </row>
    <row r="3299" spans="11:14" x14ac:dyDescent="0.2">
      <c r="K3299" s="213"/>
      <c r="L3299" s="194"/>
      <c r="M3299" s="188"/>
      <c r="N3299" s="220"/>
    </row>
    <row r="3300" spans="11:14" x14ac:dyDescent="0.2">
      <c r="K3300" s="213"/>
      <c r="L3300" s="194"/>
      <c r="M3300" s="188"/>
      <c r="N3300" s="220"/>
    </row>
    <row r="3301" spans="11:14" x14ac:dyDescent="0.2">
      <c r="K3301" s="213"/>
      <c r="L3301" s="194"/>
      <c r="M3301" s="188"/>
      <c r="N3301" s="220"/>
    </row>
    <row r="3302" spans="11:14" x14ac:dyDescent="0.2">
      <c r="K3302" s="213"/>
      <c r="L3302" s="194"/>
      <c r="M3302" s="188"/>
      <c r="N3302" s="220"/>
    </row>
    <row r="3303" spans="11:14" x14ac:dyDescent="0.2">
      <c r="K3303" s="213"/>
      <c r="L3303" s="194"/>
      <c r="M3303" s="188"/>
      <c r="N3303" s="220"/>
    </row>
    <row r="3304" spans="11:14" x14ac:dyDescent="0.2">
      <c r="K3304" s="213"/>
      <c r="L3304" s="194"/>
      <c r="M3304" s="188"/>
      <c r="N3304" s="220"/>
    </row>
    <row r="3305" spans="11:14" x14ac:dyDescent="0.2">
      <c r="K3305" s="213"/>
      <c r="L3305" s="194"/>
      <c r="M3305" s="188"/>
      <c r="N3305" s="220"/>
    </row>
    <row r="3306" spans="11:14" x14ac:dyDescent="0.2">
      <c r="K3306" s="213"/>
      <c r="L3306" s="194"/>
      <c r="M3306" s="188"/>
      <c r="N3306" s="220"/>
    </row>
    <row r="3307" spans="11:14" x14ac:dyDescent="0.2">
      <c r="K3307" s="213"/>
      <c r="L3307" s="194"/>
      <c r="M3307" s="188"/>
      <c r="N3307" s="220"/>
    </row>
    <row r="3308" spans="11:14" x14ac:dyDescent="0.2">
      <c r="K3308" s="213"/>
      <c r="L3308" s="194"/>
      <c r="M3308" s="188"/>
      <c r="N3308" s="220"/>
    </row>
    <row r="3309" spans="11:14" x14ac:dyDescent="0.2">
      <c r="K3309" s="213"/>
      <c r="L3309" s="194"/>
      <c r="M3309" s="188"/>
      <c r="N3309" s="220"/>
    </row>
    <row r="3310" spans="11:14" x14ac:dyDescent="0.2">
      <c r="K3310" s="213"/>
      <c r="L3310" s="194"/>
      <c r="M3310" s="188"/>
      <c r="N3310" s="220"/>
    </row>
    <row r="3311" spans="11:14" x14ac:dyDescent="0.2">
      <c r="K3311" s="213"/>
      <c r="L3311" s="194"/>
      <c r="M3311" s="188"/>
      <c r="N3311" s="220"/>
    </row>
    <row r="3312" spans="11:14" x14ac:dyDescent="0.2">
      <c r="K3312" s="213"/>
      <c r="L3312" s="194"/>
      <c r="M3312" s="188"/>
      <c r="N3312" s="220"/>
    </row>
    <row r="3313" spans="11:14" x14ac:dyDescent="0.2">
      <c r="K3313" s="213"/>
      <c r="L3313" s="194"/>
      <c r="M3313" s="188"/>
      <c r="N3313" s="220"/>
    </row>
    <row r="3314" spans="11:14" x14ac:dyDescent="0.2">
      <c r="K3314" s="213"/>
      <c r="L3314" s="194"/>
      <c r="M3314" s="188"/>
      <c r="N3314" s="220"/>
    </row>
    <row r="3315" spans="11:14" x14ac:dyDescent="0.2">
      <c r="K3315" s="213"/>
      <c r="L3315" s="194"/>
      <c r="M3315" s="188"/>
      <c r="N3315" s="220"/>
    </row>
    <row r="3316" spans="11:14" x14ac:dyDescent="0.2">
      <c r="K3316" s="213"/>
      <c r="L3316" s="194"/>
      <c r="M3316" s="188"/>
      <c r="N3316" s="220"/>
    </row>
    <row r="3317" spans="11:14" x14ac:dyDescent="0.2">
      <c r="K3317" s="213"/>
      <c r="L3317" s="194"/>
      <c r="M3317" s="188"/>
      <c r="N3317" s="220"/>
    </row>
    <row r="3318" spans="11:14" x14ac:dyDescent="0.2">
      <c r="K3318" s="213"/>
      <c r="L3318" s="194"/>
      <c r="M3318" s="188"/>
      <c r="N3318" s="220"/>
    </row>
    <row r="3319" spans="11:14" x14ac:dyDescent="0.2">
      <c r="K3319" s="213"/>
      <c r="L3319" s="194"/>
      <c r="M3319" s="188"/>
      <c r="N3319" s="220"/>
    </row>
    <row r="3320" spans="11:14" x14ac:dyDescent="0.2">
      <c r="K3320" s="213"/>
      <c r="L3320" s="194"/>
      <c r="M3320" s="188"/>
      <c r="N3320" s="220"/>
    </row>
    <row r="3321" spans="11:14" x14ac:dyDescent="0.2">
      <c r="K3321" s="213"/>
      <c r="L3321" s="194"/>
      <c r="M3321" s="188"/>
      <c r="N3321" s="220"/>
    </row>
    <row r="3322" spans="11:14" x14ac:dyDescent="0.2">
      <c r="K3322" s="213"/>
      <c r="L3322" s="194"/>
      <c r="M3322" s="188"/>
      <c r="N3322" s="220"/>
    </row>
    <row r="3323" spans="11:14" x14ac:dyDescent="0.2">
      <c r="K3323" s="213"/>
      <c r="L3323" s="194"/>
      <c r="M3323" s="188"/>
      <c r="N3323" s="220"/>
    </row>
    <row r="3324" spans="11:14" x14ac:dyDescent="0.2">
      <c r="K3324" s="213"/>
      <c r="L3324" s="194"/>
      <c r="M3324" s="188"/>
      <c r="N3324" s="220"/>
    </row>
    <row r="3325" spans="11:14" x14ac:dyDescent="0.2">
      <c r="K3325" s="213"/>
      <c r="L3325" s="194"/>
      <c r="M3325" s="188"/>
      <c r="N3325" s="220"/>
    </row>
    <row r="3326" spans="11:14" x14ac:dyDescent="0.2">
      <c r="K3326" s="213"/>
      <c r="L3326" s="194"/>
      <c r="M3326" s="188"/>
      <c r="N3326" s="220"/>
    </row>
    <row r="3327" spans="11:14" x14ac:dyDescent="0.2">
      <c r="K3327" s="213"/>
      <c r="L3327" s="194"/>
      <c r="M3327" s="188"/>
      <c r="N3327" s="220"/>
    </row>
    <row r="3328" spans="11:14" x14ac:dyDescent="0.2">
      <c r="K3328" s="213"/>
      <c r="L3328" s="194"/>
      <c r="M3328" s="188"/>
      <c r="N3328" s="220"/>
    </row>
    <row r="3329" spans="11:14" x14ac:dyDescent="0.2">
      <c r="K3329" s="213"/>
      <c r="L3329" s="194"/>
      <c r="M3329" s="188"/>
      <c r="N3329" s="220"/>
    </row>
    <row r="3330" spans="11:14" x14ac:dyDescent="0.2">
      <c r="K3330" s="213"/>
      <c r="L3330" s="194"/>
      <c r="M3330" s="188"/>
      <c r="N3330" s="220"/>
    </row>
    <row r="3331" spans="11:14" x14ac:dyDescent="0.2">
      <c r="K3331" s="213"/>
      <c r="L3331" s="194"/>
      <c r="M3331" s="188"/>
      <c r="N3331" s="220"/>
    </row>
    <row r="3332" spans="11:14" x14ac:dyDescent="0.2">
      <c r="K3332" s="213"/>
      <c r="L3332" s="194"/>
      <c r="M3332" s="188"/>
      <c r="N3332" s="220"/>
    </row>
    <row r="3333" spans="11:14" x14ac:dyDescent="0.2">
      <c r="K3333" s="213"/>
      <c r="L3333" s="194"/>
      <c r="M3333" s="188"/>
      <c r="N3333" s="220"/>
    </row>
    <row r="3334" spans="11:14" x14ac:dyDescent="0.2">
      <c r="K3334" s="213"/>
      <c r="L3334" s="194"/>
      <c r="M3334" s="188"/>
      <c r="N3334" s="220"/>
    </row>
    <row r="3335" spans="11:14" x14ac:dyDescent="0.2">
      <c r="K3335" s="213"/>
      <c r="L3335" s="194"/>
      <c r="M3335" s="188"/>
      <c r="N3335" s="220"/>
    </row>
    <row r="3336" spans="11:14" x14ac:dyDescent="0.2">
      <c r="K3336" s="213"/>
      <c r="L3336" s="194"/>
      <c r="M3336" s="188"/>
      <c r="N3336" s="220"/>
    </row>
    <row r="3337" spans="11:14" x14ac:dyDescent="0.2">
      <c r="K3337" s="213"/>
      <c r="L3337" s="194"/>
      <c r="M3337" s="188"/>
      <c r="N3337" s="220"/>
    </row>
    <row r="3338" spans="11:14" x14ac:dyDescent="0.2">
      <c r="K3338" s="213"/>
      <c r="L3338" s="194"/>
      <c r="M3338" s="188"/>
      <c r="N3338" s="220"/>
    </row>
    <row r="3339" spans="11:14" x14ac:dyDescent="0.2">
      <c r="K3339" s="213"/>
      <c r="L3339" s="194"/>
      <c r="M3339" s="188"/>
      <c r="N3339" s="220"/>
    </row>
    <row r="3340" spans="11:14" x14ac:dyDescent="0.2">
      <c r="K3340" s="213"/>
      <c r="L3340" s="194"/>
      <c r="M3340" s="188"/>
      <c r="N3340" s="220"/>
    </row>
    <row r="3341" spans="11:14" x14ac:dyDescent="0.2">
      <c r="K3341" s="213"/>
      <c r="L3341" s="194"/>
      <c r="M3341" s="188"/>
      <c r="N3341" s="220"/>
    </row>
    <row r="3342" spans="11:14" x14ac:dyDescent="0.2">
      <c r="K3342" s="213"/>
      <c r="L3342" s="194"/>
      <c r="M3342" s="188"/>
      <c r="N3342" s="220"/>
    </row>
    <row r="3343" spans="11:14" x14ac:dyDescent="0.2">
      <c r="K3343" s="213"/>
      <c r="L3343" s="194"/>
      <c r="M3343" s="188"/>
      <c r="N3343" s="220"/>
    </row>
    <row r="3344" spans="11:14" x14ac:dyDescent="0.2">
      <c r="K3344" s="213"/>
      <c r="L3344" s="194"/>
      <c r="M3344" s="188"/>
      <c r="N3344" s="220"/>
    </row>
    <row r="3345" spans="11:14" x14ac:dyDescent="0.2">
      <c r="K3345" s="213"/>
      <c r="L3345" s="194"/>
      <c r="M3345" s="188"/>
      <c r="N3345" s="220"/>
    </row>
    <row r="3346" spans="11:14" x14ac:dyDescent="0.2">
      <c r="K3346" s="213"/>
      <c r="L3346" s="194"/>
      <c r="M3346" s="188"/>
      <c r="N3346" s="220"/>
    </row>
    <row r="3347" spans="11:14" x14ac:dyDescent="0.2">
      <c r="K3347" s="213"/>
      <c r="L3347" s="194"/>
      <c r="M3347" s="188"/>
      <c r="N3347" s="220"/>
    </row>
    <row r="3348" spans="11:14" x14ac:dyDescent="0.2">
      <c r="K3348" s="213"/>
      <c r="L3348" s="194"/>
      <c r="M3348" s="188"/>
      <c r="N3348" s="220"/>
    </row>
    <row r="3349" spans="11:14" x14ac:dyDescent="0.2">
      <c r="K3349" s="213"/>
      <c r="L3349" s="194"/>
      <c r="M3349" s="188"/>
      <c r="N3349" s="220"/>
    </row>
    <row r="3350" spans="11:14" x14ac:dyDescent="0.2">
      <c r="K3350" s="213"/>
      <c r="L3350" s="194"/>
      <c r="M3350" s="188"/>
      <c r="N3350" s="220"/>
    </row>
    <row r="3351" spans="11:14" x14ac:dyDescent="0.2">
      <c r="K3351" s="213"/>
      <c r="L3351" s="194"/>
      <c r="M3351" s="188"/>
      <c r="N3351" s="220"/>
    </row>
    <row r="3352" spans="11:14" x14ac:dyDescent="0.2">
      <c r="K3352" s="213"/>
      <c r="L3352" s="194"/>
      <c r="M3352" s="188"/>
      <c r="N3352" s="220"/>
    </row>
    <row r="3353" spans="11:14" x14ac:dyDescent="0.2">
      <c r="K3353" s="213"/>
      <c r="L3353" s="194"/>
      <c r="M3353" s="188"/>
      <c r="N3353" s="220"/>
    </row>
    <row r="3354" spans="11:14" x14ac:dyDescent="0.2">
      <c r="K3354" s="213"/>
      <c r="L3354" s="194"/>
      <c r="M3354" s="188"/>
      <c r="N3354" s="220"/>
    </row>
    <row r="3355" spans="11:14" x14ac:dyDescent="0.2">
      <c r="K3355" s="213"/>
      <c r="L3355" s="194"/>
      <c r="M3355" s="188"/>
      <c r="N3355" s="220"/>
    </row>
    <row r="3356" spans="11:14" x14ac:dyDescent="0.2">
      <c r="K3356" s="213"/>
      <c r="L3356" s="194"/>
      <c r="M3356" s="188"/>
      <c r="N3356" s="220"/>
    </row>
    <row r="3357" spans="11:14" x14ac:dyDescent="0.2">
      <c r="K3357" s="213"/>
      <c r="L3357" s="194"/>
      <c r="M3357" s="188"/>
      <c r="N3357" s="220"/>
    </row>
    <row r="3358" spans="11:14" x14ac:dyDescent="0.2">
      <c r="K3358" s="213"/>
      <c r="L3358" s="194"/>
      <c r="M3358" s="188"/>
      <c r="N3358" s="220"/>
    </row>
    <row r="3359" spans="11:14" x14ac:dyDescent="0.2">
      <c r="K3359" s="213"/>
      <c r="L3359" s="194"/>
      <c r="M3359" s="188"/>
      <c r="N3359" s="220"/>
    </row>
    <row r="3360" spans="11:14" x14ac:dyDescent="0.2">
      <c r="K3360" s="213"/>
      <c r="L3360" s="194"/>
      <c r="M3360" s="188"/>
      <c r="N3360" s="220"/>
    </row>
    <row r="3361" spans="11:14" x14ac:dyDescent="0.2">
      <c r="K3361" s="213"/>
      <c r="L3361" s="194"/>
      <c r="M3361" s="188"/>
      <c r="N3361" s="220"/>
    </row>
    <row r="3362" spans="11:14" x14ac:dyDescent="0.2">
      <c r="K3362" s="213"/>
      <c r="L3362" s="194"/>
      <c r="M3362" s="188"/>
      <c r="N3362" s="220"/>
    </row>
    <row r="3363" spans="11:14" x14ac:dyDescent="0.2">
      <c r="K3363" s="213"/>
      <c r="L3363" s="194"/>
      <c r="M3363" s="188"/>
      <c r="N3363" s="220"/>
    </row>
    <row r="3364" spans="11:14" x14ac:dyDescent="0.2">
      <c r="K3364" s="213"/>
      <c r="L3364" s="194"/>
      <c r="M3364" s="188"/>
      <c r="N3364" s="220"/>
    </row>
    <row r="3365" spans="11:14" x14ac:dyDescent="0.2">
      <c r="K3365" s="213"/>
      <c r="L3365" s="194"/>
      <c r="M3365" s="188"/>
      <c r="N3365" s="220"/>
    </row>
    <row r="3366" spans="11:14" x14ac:dyDescent="0.2">
      <c r="K3366" s="213"/>
      <c r="L3366" s="194"/>
      <c r="M3366" s="188"/>
      <c r="N3366" s="220"/>
    </row>
    <row r="3367" spans="11:14" x14ac:dyDescent="0.2">
      <c r="K3367" s="213"/>
      <c r="L3367" s="194"/>
      <c r="M3367" s="188"/>
      <c r="N3367" s="220"/>
    </row>
    <row r="3368" spans="11:14" x14ac:dyDescent="0.2">
      <c r="K3368" s="213"/>
      <c r="L3368" s="194"/>
      <c r="M3368" s="188"/>
      <c r="N3368" s="220"/>
    </row>
    <row r="3369" spans="11:14" x14ac:dyDescent="0.2">
      <c r="K3369" s="213"/>
      <c r="L3369" s="194"/>
      <c r="M3369" s="188"/>
      <c r="N3369" s="220"/>
    </row>
    <row r="3370" spans="11:14" x14ac:dyDescent="0.2">
      <c r="K3370" s="213"/>
      <c r="L3370" s="194"/>
      <c r="M3370" s="188"/>
      <c r="N3370" s="220"/>
    </row>
    <row r="3371" spans="11:14" x14ac:dyDescent="0.2">
      <c r="K3371" s="213"/>
      <c r="L3371" s="194"/>
      <c r="M3371" s="188"/>
      <c r="N3371" s="220"/>
    </row>
    <row r="3372" spans="11:14" x14ac:dyDescent="0.2">
      <c r="K3372" s="213"/>
      <c r="L3372" s="194"/>
      <c r="M3372" s="188"/>
      <c r="N3372" s="220"/>
    </row>
    <row r="3373" spans="11:14" x14ac:dyDescent="0.2">
      <c r="K3373" s="213"/>
      <c r="L3373" s="194"/>
      <c r="M3373" s="188"/>
      <c r="N3373" s="220"/>
    </row>
    <row r="3374" spans="11:14" x14ac:dyDescent="0.2">
      <c r="K3374" s="213"/>
      <c r="L3374" s="194"/>
      <c r="M3374" s="188"/>
      <c r="N3374" s="220"/>
    </row>
    <row r="3375" spans="11:14" x14ac:dyDescent="0.2">
      <c r="K3375" s="213"/>
      <c r="L3375" s="194"/>
      <c r="M3375" s="188"/>
      <c r="N3375" s="220"/>
    </row>
    <row r="3376" spans="11:14" x14ac:dyDescent="0.2">
      <c r="K3376" s="213"/>
      <c r="L3376" s="194"/>
      <c r="M3376" s="188"/>
      <c r="N3376" s="220"/>
    </row>
    <row r="3377" spans="11:14" x14ac:dyDescent="0.2">
      <c r="K3377" s="213"/>
      <c r="L3377" s="194"/>
      <c r="M3377" s="188"/>
      <c r="N3377" s="220"/>
    </row>
    <row r="3378" spans="11:14" x14ac:dyDescent="0.2">
      <c r="K3378" s="213"/>
      <c r="L3378" s="194"/>
      <c r="M3378" s="188"/>
      <c r="N3378" s="220"/>
    </row>
    <row r="3379" spans="11:14" x14ac:dyDescent="0.2">
      <c r="K3379" s="213"/>
      <c r="L3379" s="194"/>
      <c r="M3379" s="188"/>
      <c r="N3379" s="220"/>
    </row>
    <row r="3380" spans="11:14" x14ac:dyDescent="0.2">
      <c r="K3380" s="213"/>
      <c r="L3380" s="194"/>
      <c r="M3380" s="188"/>
      <c r="N3380" s="220"/>
    </row>
    <row r="3381" spans="11:14" x14ac:dyDescent="0.2">
      <c r="K3381" s="213"/>
      <c r="L3381" s="194"/>
      <c r="M3381" s="188"/>
      <c r="N3381" s="220"/>
    </row>
    <row r="3382" spans="11:14" x14ac:dyDescent="0.2">
      <c r="K3382" s="213"/>
      <c r="L3382" s="194"/>
      <c r="M3382" s="188"/>
      <c r="N3382" s="220"/>
    </row>
    <row r="3383" spans="11:14" x14ac:dyDescent="0.2">
      <c r="K3383" s="213"/>
      <c r="L3383" s="194"/>
      <c r="M3383" s="188"/>
      <c r="N3383" s="220"/>
    </row>
    <row r="3384" spans="11:14" x14ac:dyDescent="0.2">
      <c r="K3384" s="213"/>
      <c r="L3384" s="194"/>
      <c r="M3384" s="188"/>
      <c r="N3384" s="220"/>
    </row>
    <row r="3385" spans="11:14" x14ac:dyDescent="0.2">
      <c r="K3385" s="213"/>
      <c r="L3385" s="194"/>
      <c r="M3385" s="188"/>
      <c r="N3385" s="220"/>
    </row>
    <row r="3386" spans="11:14" x14ac:dyDescent="0.2">
      <c r="K3386" s="213"/>
      <c r="L3386" s="194"/>
      <c r="M3386" s="188"/>
      <c r="N3386" s="220"/>
    </row>
    <row r="3387" spans="11:14" x14ac:dyDescent="0.2">
      <c r="K3387" s="213"/>
      <c r="L3387" s="194"/>
      <c r="M3387" s="188"/>
      <c r="N3387" s="220"/>
    </row>
    <row r="3388" spans="11:14" x14ac:dyDescent="0.2">
      <c r="K3388" s="213"/>
      <c r="L3388" s="194"/>
      <c r="M3388" s="188"/>
      <c r="N3388" s="220"/>
    </row>
    <row r="3389" spans="11:14" x14ac:dyDescent="0.2">
      <c r="K3389" s="213"/>
      <c r="L3389" s="194"/>
      <c r="M3389" s="188"/>
      <c r="N3389" s="220"/>
    </row>
    <row r="3390" spans="11:14" x14ac:dyDescent="0.2">
      <c r="K3390" s="213"/>
      <c r="L3390" s="194"/>
      <c r="M3390" s="188"/>
      <c r="N3390" s="220"/>
    </row>
    <row r="3391" spans="11:14" x14ac:dyDescent="0.2">
      <c r="K3391" s="213"/>
      <c r="L3391" s="194"/>
      <c r="M3391" s="188"/>
      <c r="N3391" s="220"/>
    </row>
    <row r="3392" spans="11:14" x14ac:dyDescent="0.2">
      <c r="K3392" s="213"/>
      <c r="L3392" s="194"/>
      <c r="M3392" s="188"/>
      <c r="N3392" s="220"/>
    </row>
    <row r="3393" spans="11:14" x14ac:dyDescent="0.2">
      <c r="K3393" s="213"/>
      <c r="L3393" s="194"/>
      <c r="M3393" s="188"/>
      <c r="N3393" s="220"/>
    </row>
    <row r="3394" spans="11:14" x14ac:dyDescent="0.2">
      <c r="K3394" s="213"/>
      <c r="L3394" s="194"/>
      <c r="M3394" s="188"/>
      <c r="N3394" s="220"/>
    </row>
    <row r="3395" spans="11:14" x14ac:dyDescent="0.2">
      <c r="K3395" s="213"/>
      <c r="L3395" s="194"/>
      <c r="M3395" s="188"/>
      <c r="N3395" s="220"/>
    </row>
    <row r="3396" spans="11:14" x14ac:dyDescent="0.2">
      <c r="K3396" s="213"/>
      <c r="L3396" s="194"/>
      <c r="M3396" s="188"/>
      <c r="N3396" s="220"/>
    </row>
    <row r="3397" spans="11:14" x14ac:dyDescent="0.2">
      <c r="K3397" s="213"/>
      <c r="L3397" s="194"/>
      <c r="M3397" s="188"/>
      <c r="N3397" s="220"/>
    </row>
    <row r="3398" spans="11:14" x14ac:dyDescent="0.2">
      <c r="K3398" s="213"/>
      <c r="L3398" s="194"/>
      <c r="M3398" s="188"/>
      <c r="N3398" s="220"/>
    </row>
    <row r="3399" spans="11:14" x14ac:dyDescent="0.2">
      <c r="K3399" s="213"/>
      <c r="L3399" s="194"/>
      <c r="M3399" s="188"/>
      <c r="N3399" s="220"/>
    </row>
    <row r="3400" spans="11:14" x14ac:dyDescent="0.2">
      <c r="K3400" s="213"/>
      <c r="L3400" s="194"/>
      <c r="M3400" s="188"/>
      <c r="N3400" s="220"/>
    </row>
    <row r="3401" spans="11:14" x14ac:dyDescent="0.2">
      <c r="K3401" s="213"/>
      <c r="L3401" s="194"/>
      <c r="M3401" s="188"/>
      <c r="N3401" s="220"/>
    </row>
    <row r="3402" spans="11:14" x14ac:dyDescent="0.2">
      <c r="K3402" s="213"/>
      <c r="L3402" s="194"/>
      <c r="M3402" s="188"/>
      <c r="N3402" s="220"/>
    </row>
    <row r="3403" spans="11:14" x14ac:dyDescent="0.2">
      <c r="K3403" s="213"/>
      <c r="L3403" s="194"/>
      <c r="M3403" s="188"/>
      <c r="N3403" s="220"/>
    </row>
    <row r="3404" spans="11:14" x14ac:dyDescent="0.2">
      <c r="K3404" s="213"/>
      <c r="L3404" s="194"/>
      <c r="M3404" s="188"/>
      <c r="N3404" s="220"/>
    </row>
    <row r="3405" spans="11:14" x14ac:dyDescent="0.2">
      <c r="K3405" s="213"/>
      <c r="L3405" s="194"/>
      <c r="M3405" s="188"/>
      <c r="N3405" s="220"/>
    </row>
    <row r="3406" spans="11:14" x14ac:dyDescent="0.2">
      <c r="K3406" s="213"/>
      <c r="L3406" s="194"/>
      <c r="M3406" s="188"/>
      <c r="N3406" s="220"/>
    </row>
    <row r="3407" spans="11:14" x14ac:dyDescent="0.2">
      <c r="K3407" s="213"/>
      <c r="L3407" s="194"/>
      <c r="M3407" s="188"/>
      <c r="N3407" s="220"/>
    </row>
    <row r="3408" spans="11:14" x14ac:dyDescent="0.2">
      <c r="K3408" s="213"/>
      <c r="L3408" s="194"/>
      <c r="M3408" s="188"/>
      <c r="N3408" s="220"/>
    </row>
    <row r="3409" spans="11:14" x14ac:dyDescent="0.2">
      <c r="K3409" s="213"/>
      <c r="L3409" s="194"/>
      <c r="M3409" s="188"/>
      <c r="N3409" s="220"/>
    </row>
    <row r="3410" spans="11:14" x14ac:dyDescent="0.2">
      <c r="K3410" s="213"/>
      <c r="L3410" s="194"/>
      <c r="M3410" s="188"/>
      <c r="N3410" s="220"/>
    </row>
    <row r="3411" spans="11:14" x14ac:dyDescent="0.2">
      <c r="K3411" s="213"/>
      <c r="L3411" s="194"/>
      <c r="M3411" s="188"/>
      <c r="N3411" s="220"/>
    </row>
    <row r="3412" spans="11:14" x14ac:dyDescent="0.2">
      <c r="K3412" s="213"/>
      <c r="L3412" s="194"/>
      <c r="M3412" s="188"/>
      <c r="N3412" s="220"/>
    </row>
    <row r="3413" spans="11:14" x14ac:dyDescent="0.2">
      <c r="K3413" s="213"/>
      <c r="L3413" s="194"/>
      <c r="M3413" s="188"/>
      <c r="N3413" s="220"/>
    </row>
    <row r="3414" spans="11:14" x14ac:dyDescent="0.2">
      <c r="K3414" s="213"/>
      <c r="L3414" s="194"/>
      <c r="M3414" s="188"/>
      <c r="N3414" s="220"/>
    </row>
    <row r="3415" spans="11:14" x14ac:dyDescent="0.2">
      <c r="K3415" s="213"/>
      <c r="L3415" s="194"/>
      <c r="M3415" s="188"/>
      <c r="N3415" s="220"/>
    </row>
    <row r="3416" spans="11:14" x14ac:dyDescent="0.2">
      <c r="K3416" s="213"/>
      <c r="L3416" s="194"/>
      <c r="M3416" s="188"/>
      <c r="N3416" s="220"/>
    </row>
    <row r="3417" spans="11:14" x14ac:dyDescent="0.2">
      <c r="K3417" s="213"/>
      <c r="L3417" s="194"/>
      <c r="M3417" s="188"/>
      <c r="N3417" s="220"/>
    </row>
    <row r="3418" spans="11:14" x14ac:dyDescent="0.2">
      <c r="K3418" s="213"/>
      <c r="L3418" s="194"/>
      <c r="M3418" s="188"/>
      <c r="N3418" s="220"/>
    </row>
    <row r="3419" spans="11:14" x14ac:dyDescent="0.2">
      <c r="K3419" s="213"/>
      <c r="L3419" s="194"/>
      <c r="M3419" s="188"/>
      <c r="N3419" s="220"/>
    </row>
    <row r="3420" spans="11:14" x14ac:dyDescent="0.2">
      <c r="K3420" s="213"/>
      <c r="L3420" s="194"/>
      <c r="M3420" s="188"/>
      <c r="N3420" s="220"/>
    </row>
    <row r="3421" spans="11:14" x14ac:dyDescent="0.2">
      <c r="K3421" s="213"/>
      <c r="L3421" s="194"/>
      <c r="M3421" s="188"/>
      <c r="N3421" s="220"/>
    </row>
    <row r="3422" spans="11:14" x14ac:dyDescent="0.2">
      <c r="K3422" s="213"/>
      <c r="L3422" s="194"/>
      <c r="M3422" s="188"/>
      <c r="N3422" s="220"/>
    </row>
    <row r="3423" spans="11:14" x14ac:dyDescent="0.2">
      <c r="K3423" s="213"/>
      <c r="L3423" s="194"/>
      <c r="M3423" s="188"/>
      <c r="N3423" s="220"/>
    </row>
    <row r="3424" spans="11:14" x14ac:dyDescent="0.2">
      <c r="K3424" s="213"/>
      <c r="L3424" s="194"/>
      <c r="M3424" s="188"/>
      <c r="N3424" s="220"/>
    </row>
    <row r="3425" spans="11:14" x14ac:dyDescent="0.2">
      <c r="K3425" s="213"/>
      <c r="L3425" s="194"/>
      <c r="M3425" s="188"/>
      <c r="N3425" s="220"/>
    </row>
    <row r="3426" spans="11:14" x14ac:dyDescent="0.2">
      <c r="K3426" s="213"/>
      <c r="L3426" s="194"/>
      <c r="M3426" s="188"/>
      <c r="N3426" s="220"/>
    </row>
    <row r="3427" spans="11:14" x14ac:dyDescent="0.2">
      <c r="K3427" s="213"/>
      <c r="L3427" s="194"/>
      <c r="M3427" s="188"/>
      <c r="N3427" s="220"/>
    </row>
    <row r="3428" spans="11:14" x14ac:dyDescent="0.2">
      <c r="K3428" s="213"/>
      <c r="L3428" s="194"/>
      <c r="M3428" s="188"/>
      <c r="N3428" s="220"/>
    </row>
    <row r="3429" spans="11:14" x14ac:dyDescent="0.2">
      <c r="K3429" s="213"/>
      <c r="L3429" s="194"/>
      <c r="M3429" s="188"/>
      <c r="N3429" s="220"/>
    </row>
    <row r="3430" spans="11:14" x14ac:dyDescent="0.2">
      <c r="K3430" s="213"/>
      <c r="L3430" s="194"/>
      <c r="M3430" s="188"/>
      <c r="N3430" s="220"/>
    </row>
    <row r="3431" spans="11:14" x14ac:dyDescent="0.2">
      <c r="K3431" s="213"/>
      <c r="L3431" s="194"/>
      <c r="M3431" s="188"/>
      <c r="N3431" s="220"/>
    </row>
    <row r="3432" spans="11:14" x14ac:dyDescent="0.2">
      <c r="K3432" s="213"/>
      <c r="L3432" s="194"/>
      <c r="M3432" s="188"/>
      <c r="N3432" s="220"/>
    </row>
    <row r="3433" spans="11:14" x14ac:dyDescent="0.2">
      <c r="K3433" s="213"/>
      <c r="L3433" s="194"/>
      <c r="M3433" s="188"/>
      <c r="N3433" s="220"/>
    </row>
    <row r="3434" spans="11:14" x14ac:dyDescent="0.2">
      <c r="K3434" s="213"/>
      <c r="L3434" s="194"/>
      <c r="M3434" s="188"/>
      <c r="N3434" s="220"/>
    </row>
    <row r="3435" spans="11:14" x14ac:dyDescent="0.2">
      <c r="K3435" s="213"/>
      <c r="L3435" s="194"/>
      <c r="M3435" s="188"/>
      <c r="N3435" s="220"/>
    </row>
    <row r="3436" spans="11:14" x14ac:dyDescent="0.2">
      <c r="K3436" s="213"/>
      <c r="L3436" s="194"/>
      <c r="M3436" s="188"/>
      <c r="N3436" s="220"/>
    </row>
    <row r="3437" spans="11:14" x14ac:dyDescent="0.2">
      <c r="K3437" s="213"/>
      <c r="L3437" s="194"/>
      <c r="M3437" s="188"/>
      <c r="N3437" s="220"/>
    </row>
    <row r="3438" spans="11:14" x14ac:dyDescent="0.2">
      <c r="K3438" s="213"/>
      <c r="L3438" s="194"/>
      <c r="M3438" s="188"/>
      <c r="N3438" s="220"/>
    </row>
    <row r="3439" spans="11:14" x14ac:dyDescent="0.2">
      <c r="K3439" s="213"/>
      <c r="L3439" s="194"/>
      <c r="M3439" s="188"/>
      <c r="N3439" s="220"/>
    </row>
    <row r="3440" spans="11:14" x14ac:dyDescent="0.2">
      <c r="K3440" s="213"/>
      <c r="L3440" s="194"/>
      <c r="M3440" s="188"/>
      <c r="N3440" s="220"/>
    </row>
    <row r="3441" spans="11:14" x14ac:dyDescent="0.2">
      <c r="K3441" s="213"/>
      <c r="L3441" s="194"/>
      <c r="M3441" s="188"/>
      <c r="N3441" s="220"/>
    </row>
    <row r="3442" spans="11:14" x14ac:dyDescent="0.2">
      <c r="K3442" s="213"/>
      <c r="L3442" s="194"/>
      <c r="M3442" s="188"/>
      <c r="N3442" s="220"/>
    </row>
    <row r="3443" spans="11:14" x14ac:dyDescent="0.2">
      <c r="K3443" s="213"/>
      <c r="L3443" s="194"/>
      <c r="M3443" s="188"/>
      <c r="N3443" s="220"/>
    </row>
    <row r="3444" spans="11:14" x14ac:dyDescent="0.2">
      <c r="K3444" s="213"/>
      <c r="L3444" s="194"/>
      <c r="M3444" s="188"/>
      <c r="N3444" s="220"/>
    </row>
    <row r="3445" spans="11:14" x14ac:dyDescent="0.2">
      <c r="K3445" s="213"/>
      <c r="L3445" s="194"/>
      <c r="M3445" s="188"/>
      <c r="N3445" s="220"/>
    </row>
    <row r="3446" spans="11:14" x14ac:dyDescent="0.2">
      <c r="K3446" s="213"/>
      <c r="L3446" s="194"/>
      <c r="M3446" s="188"/>
      <c r="N3446" s="220"/>
    </row>
    <row r="3447" spans="11:14" x14ac:dyDescent="0.2">
      <c r="K3447" s="213"/>
      <c r="L3447" s="194"/>
      <c r="M3447" s="188"/>
      <c r="N3447" s="220"/>
    </row>
    <row r="3448" spans="11:14" x14ac:dyDescent="0.2">
      <c r="K3448" s="213"/>
      <c r="L3448" s="194"/>
      <c r="M3448" s="188"/>
      <c r="N3448" s="220"/>
    </row>
    <row r="3449" spans="11:14" x14ac:dyDescent="0.2">
      <c r="K3449" s="213"/>
      <c r="L3449" s="194"/>
      <c r="M3449" s="188"/>
      <c r="N3449" s="220"/>
    </row>
    <row r="3450" spans="11:14" x14ac:dyDescent="0.2">
      <c r="K3450" s="213"/>
      <c r="L3450" s="194"/>
      <c r="M3450" s="188"/>
      <c r="N3450" s="220"/>
    </row>
    <row r="3451" spans="11:14" x14ac:dyDescent="0.2">
      <c r="K3451" s="213"/>
      <c r="L3451" s="194"/>
      <c r="M3451" s="188"/>
      <c r="N3451" s="220"/>
    </row>
    <row r="3452" spans="11:14" x14ac:dyDescent="0.2">
      <c r="K3452" s="213"/>
      <c r="L3452" s="194"/>
      <c r="M3452" s="188"/>
      <c r="N3452" s="220"/>
    </row>
    <row r="3453" spans="11:14" x14ac:dyDescent="0.2">
      <c r="K3453" s="213"/>
      <c r="L3453" s="194"/>
      <c r="M3453" s="188"/>
      <c r="N3453" s="220"/>
    </row>
    <row r="3454" spans="11:14" x14ac:dyDescent="0.2">
      <c r="K3454" s="213"/>
      <c r="L3454" s="194"/>
      <c r="M3454" s="188"/>
      <c r="N3454" s="220"/>
    </row>
    <row r="3455" spans="11:14" x14ac:dyDescent="0.2">
      <c r="K3455" s="213"/>
      <c r="L3455" s="194"/>
      <c r="M3455" s="188"/>
      <c r="N3455" s="220"/>
    </row>
    <row r="3456" spans="11:14" x14ac:dyDescent="0.2">
      <c r="K3456" s="213"/>
      <c r="L3456" s="194"/>
      <c r="M3456" s="188"/>
      <c r="N3456" s="220"/>
    </row>
    <row r="3457" spans="11:14" x14ac:dyDescent="0.2">
      <c r="K3457" s="213"/>
      <c r="L3457" s="194"/>
      <c r="M3457" s="188"/>
      <c r="N3457" s="220"/>
    </row>
    <row r="3458" spans="11:14" x14ac:dyDescent="0.2">
      <c r="K3458" s="213"/>
      <c r="L3458" s="194"/>
      <c r="M3458" s="188"/>
      <c r="N3458" s="220"/>
    </row>
    <row r="3459" spans="11:14" x14ac:dyDescent="0.2">
      <c r="K3459" s="213"/>
      <c r="L3459" s="194"/>
      <c r="M3459" s="188"/>
      <c r="N3459" s="220"/>
    </row>
    <row r="3460" spans="11:14" x14ac:dyDescent="0.2">
      <c r="K3460" s="213"/>
      <c r="L3460" s="194"/>
      <c r="M3460" s="188"/>
      <c r="N3460" s="220"/>
    </row>
    <row r="3461" spans="11:14" x14ac:dyDescent="0.2">
      <c r="K3461" s="213"/>
      <c r="L3461" s="194"/>
      <c r="M3461" s="188"/>
      <c r="N3461" s="220"/>
    </row>
    <row r="3462" spans="11:14" x14ac:dyDescent="0.2">
      <c r="K3462" s="213"/>
      <c r="L3462" s="194"/>
      <c r="M3462" s="188"/>
      <c r="N3462" s="220"/>
    </row>
    <row r="3463" spans="11:14" x14ac:dyDescent="0.2">
      <c r="K3463" s="213"/>
      <c r="L3463" s="194"/>
      <c r="M3463" s="188"/>
      <c r="N3463" s="220"/>
    </row>
    <row r="3464" spans="11:14" x14ac:dyDescent="0.2">
      <c r="K3464" s="213"/>
      <c r="L3464" s="194"/>
      <c r="M3464" s="188"/>
      <c r="N3464" s="220"/>
    </row>
    <row r="3465" spans="11:14" x14ac:dyDescent="0.2">
      <c r="K3465" s="213"/>
      <c r="L3465" s="194"/>
      <c r="M3465" s="188"/>
      <c r="N3465" s="220"/>
    </row>
    <row r="3466" spans="11:14" x14ac:dyDescent="0.2">
      <c r="K3466" s="213"/>
      <c r="L3466" s="194"/>
      <c r="M3466" s="188"/>
      <c r="N3466" s="220"/>
    </row>
    <row r="3467" spans="11:14" x14ac:dyDescent="0.2">
      <c r="K3467" s="213"/>
      <c r="L3467" s="194"/>
      <c r="M3467" s="188"/>
      <c r="N3467" s="220"/>
    </row>
    <row r="3468" spans="11:14" x14ac:dyDescent="0.2">
      <c r="K3468" s="213"/>
      <c r="L3468" s="194"/>
      <c r="M3468" s="188"/>
      <c r="N3468" s="220"/>
    </row>
    <row r="3469" spans="11:14" x14ac:dyDescent="0.2">
      <c r="K3469" s="213"/>
      <c r="L3469" s="194"/>
      <c r="M3469" s="188"/>
      <c r="N3469" s="220"/>
    </row>
    <row r="3470" spans="11:14" x14ac:dyDescent="0.2">
      <c r="K3470" s="213"/>
      <c r="L3470" s="194"/>
      <c r="M3470" s="188"/>
      <c r="N3470" s="220"/>
    </row>
    <row r="3471" spans="11:14" x14ac:dyDescent="0.2">
      <c r="K3471" s="213"/>
      <c r="L3471" s="194"/>
      <c r="M3471" s="188"/>
      <c r="N3471" s="220"/>
    </row>
    <row r="3472" spans="11:14" x14ac:dyDescent="0.2">
      <c r="K3472" s="213"/>
      <c r="L3472" s="194"/>
      <c r="M3472" s="188"/>
      <c r="N3472" s="220"/>
    </row>
    <row r="3473" spans="11:14" x14ac:dyDescent="0.2">
      <c r="K3473" s="213"/>
      <c r="L3473" s="194"/>
      <c r="M3473" s="188"/>
      <c r="N3473" s="220"/>
    </row>
    <row r="3474" spans="11:14" x14ac:dyDescent="0.2">
      <c r="K3474" s="213"/>
      <c r="L3474" s="194"/>
      <c r="M3474" s="188"/>
      <c r="N3474" s="220"/>
    </row>
    <row r="3475" spans="11:14" x14ac:dyDescent="0.2">
      <c r="K3475" s="213"/>
      <c r="L3475" s="194"/>
      <c r="M3475" s="188"/>
      <c r="N3475" s="220"/>
    </row>
    <row r="3476" spans="11:14" x14ac:dyDescent="0.2">
      <c r="K3476" s="213"/>
      <c r="L3476" s="194"/>
      <c r="M3476" s="188"/>
      <c r="N3476" s="220"/>
    </row>
    <row r="3477" spans="11:14" x14ac:dyDescent="0.2">
      <c r="K3477" s="213"/>
      <c r="L3477" s="194"/>
      <c r="M3477" s="188"/>
      <c r="N3477" s="220"/>
    </row>
    <row r="3478" spans="11:14" x14ac:dyDescent="0.2">
      <c r="K3478" s="213"/>
      <c r="L3478" s="194"/>
      <c r="M3478" s="188"/>
      <c r="N3478" s="220"/>
    </row>
    <row r="3479" spans="11:14" x14ac:dyDescent="0.2">
      <c r="K3479" s="213"/>
      <c r="L3479" s="194"/>
      <c r="M3479" s="188"/>
      <c r="N3479" s="220"/>
    </row>
    <row r="3480" spans="11:14" x14ac:dyDescent="0.2">
      <c r="K3480" s="213"/>
      <c r="L3480" s="194"/>
      <c r="M3480" s="188"/>
      <c r="N3480" s="220"/>
    </row>
    <row r="3481" spans="11:14" x14ac:dyDescent="0.2">
      <c r="K3481" s="213"/>
      <c r="L3481" s="194"/>
      <c r="M3481" s="188"/>
      <c r="N3481" s="220"/>
    </row>
    <row r="3482" spans="11:14" x14ac:dyDescent="0.2">
      <c r="K3482" s="213"/>
      <c r="L3482" s="194"/>
      <c r="M3482" s="188"/>
      <c r="N3482" s="220"/>
    </row>
    <row r="3483" spans="11:14" x14ac:dyDescent="0.2">
      <c r="K3483" s="213"/>
      <c r="L3483" s="194"/>
      <c r="M3483" s="188"/>
      <c r="N3483" s="220"/>
    </row>
    <row r="3484" spans="11:14" x14ac:dyDescent="0.2">
      <c r="K3484" s="213"/>
      <c r="L3484" s="194"/>
      <c r="M3484" s="188"/>
      <c r="N3484" s="220"/>
    </row>
    <row r="3485" spans="11:14" x14ac:dyDescent="0.2">
      <c r="K3485" s="213"/>
      <c r="L3485" s="194"/>
      <c r="M3485" s="188"/>
      <c r="N3485" s="220"/>
    </row>
    <row r="3486" spans="11:14" x14ac:dyDescent="0.2">
      <c r="K3486" s="213"/>
      <c r="L3486" s="194"/>
      <c r="M3486" s="188"/>
      <c r="N3486" s="220"/>
    </row>
    <row r="3487" spans="11:14" x14ac:dyDescent="0.2">
      <c r="K3487" s="213"/>
      <c r="L3487" s="194"/>
      <c r="M3487" s="188"/>
      <c r="N3487" s="220"/>
    </row>
    <row r="3488" spans="11:14" x14ac:dyDescent="0.2">
      <c r="K3488" s="213"/>
      <c r="L3488" s="194"/>
      <c r="M3488" s="188"/>
      <c r="N3488" s="220"/>
    </row>
    <row r="3489" spans="11:14" x14ac:dyDescent="0.2">
      <c r="K3489" s="213"/>
      <c r="L3489" s="194"/>
      <c r="M3489" s="188"/>
      <c r="N3489" s="220"/>
    </row>
    <row r="3490" spans="11:14" x14ac:dyDescent="0.2">
      <c r="K3490" s="213"/>
      <c r="L3490" s="194"/>
      <c r="M3490" s="188"/>
      <c r="N3490" s="220"/>
    </row>
    <row r="3491" spans="11:14" x14ac:dyDescent="0.2">
      <c r="K3491" s="213"/>
      <c r="L3491" s="194"/>
      <c r="M3491" s="188"/>
      <c r="N3491" s="220"/>
    </row>
    <row r="3492" spans="11:14" x14ac:dyDescent="0.2">
      <c r="K3492" s="213"/>
      <c r="L3492" s="194"/>
      <c r="M3492" s="188"/>
      <c r="N3492" s="220"/>
    </row>
    <row r="3493" spans="11:14" x14ac:dyDescent="0.2">
      <c r="K3493" s="213"/>
      <c r="L3493" s="194"/>
      <c r="M3493" s="188"/>
      <c r="N3493" s="220"/>
    </row>
    <row r="3494" spans="11:14" x14ac:dyDescent="0.2">
      <c r="K3494" s="213"/>
      <c r="L3494" s="194"/>
      <c r="M3494" s="188"/>
      <c r="N3494" s="220"/>
    </row>
    <row r="3495" spans="11:14" x14ac:dyDescent="0.2">
      <c r="K3495" s="213"/>
      <c r="L3495" s="194"/>
      <c r="M3495" s="188"/>
      <c r="N3495" s="220"/>
    </row>
    <row r="3496" spans="11:14" x14ac:dyDescent="0.2">
      <c r="K3496" s="213"/>
      <c r="L3496" s="194"/>
      <c r="M3496" s="188"/>
      <c r="N3496" s="220"/>
    </row>
    <row r="3497" spans="11:14" x14ac:dyDescent="0.2">
      <c r="K3497" s="213"/>
      <c r="L3497" s="194"/>
      <c r="M3497" s="188"/>
      <c r="N3497" s="220"/>
    </row>
    <row r="3498" spans="11:14" x14ac:dyDescent="0.2">
      <c r="K3498" s="213"/>
      <c r="L3498" s="194"/>
      <c r="M3498" s="188"/>
      <c r="N3498" s="220"/>
    </row>
    <row r="3499" spans="11:14" x14ac:dyDescent="0.2">
      <c r="K3499" s="213"/>
      <c r="L3499" s="194"/>
      <c r="M3499" s="188"/>
      <c r="N3499" s="220"/>
    </row>
    <row r="3500" spans="11:14" x14ac:dyDescent="0.2">
      <c r="K3500" s="213"/>
      <c r="L3500" s="194"/>
      <c r="M3500" s="188"/>
      <c r="N3500" s="220"/>
    </row>
    <row r="3501" spans="11:14" x14ac:dyDescent="0.2">
      <c r="K3501" s="213"/>
      <c r="L3501" s="194"/>
      <c r="M3501" s="188"/>
      <c r="N3501" s="220"/>
    </row>
    <row r="3502" spans="11:14" x14ac:dyDescent="0.2">
      <c r="K3502" s="213"/>
      <c r="L3502" s="194"/>
      <c r="M3502" s="188"/>
      <c r="N3502" s="220"/>
    </row>
    <row r="3503" spans="11:14" x14ac:dyDescent="0.2">
      <c r="K3503" s="213"/>
      <c r="L3503" s="194"/>
      <c r="M3503" s="188"/>
      <c r="N3503" s="220"/>
    </row>
    <row r="3504" spans="11:14" x14ac:dyDescent="0.2">
      <c r="K3504" s="213"/>
      <c r="L3504" s="194"/>
      <c r="M3504" s="188"/>
      <c r="N3504" s="220"/>
    </row>
    <row r="3505" spans="11:14" x14ac:dyDescent="0.2">
      <c r="K3505" s="213"/>
      <c r="L3505" s="194"/>
      <c r="M3505" s="188"/>
      <c r="N3505" s="220"/>
    </row>
    <row r="3506" spans="11:14" x14ac:dyDescent="0.2">
      <c r="K3506" s="213"/>
      <c r="L3506" s="194"/>
      <c r="M3506" s="188"/>
      <c r="N3506" s="220"/>
    </row>
    <row r="3507" spans="11:14" x14ac:dyDescent="0.2">
      <c r="K3507" s="213"/>
      <c r="L3507" s="194"/>
      <c r="M3507" s="188"/>
      <c r="N3507" s="220"/>
    </row>
    <row r="3508" spans="11:14" x14ac:dyDescent="0.2">
      <c r="K3508" s="213"/>
      <c r="L3508" s="194"/>
      <c r="M3508" s="188"/>
      <c r="N3508" s="220"/>
    </row>
    <row r="3509" spans="11:14" x14ac:dyDescent="0.2">
      <c r="K3509" s="213"/>
      <c r="L3509" s="194"/>
      <c r="M3509" s="188"/>
      <c r="N3509" s="220"/>
    </row>
    <row r="3510" spans="11:14" x14ac:dyDescent="0.2">
      <c r="K3510" s="213"/>
      <c r="L3510" s="194"/>
      <c r="M3510" s="188"/>
      <c r="N3510" s="220"/>
    </row>
    <row r="3511" spans="11:14" x14ac:dyDescent="0.2">
      <c r="K3511" s="213"/>
      <c r="L3511" s="194"/>
      <c r="M3511" s="188"/>
      <c r="N3511" s="220"/>
    </row>
    <row r="3512" spans="11:14" x14ac:dyDescent="0.2">
      <c r="K3512" s="213"/>
      <c r="L3512" s="194"/>
      <c r="M3512" s="188"/>
      <c r="N3512" s="220"/>
    </row>
    <row r="3513" spans="11:14" x14ac:dyDescent="0.2">
      <c r="K3513" s="213"/>
      <c r="L3513" s="194"/>
      <c r="M3513" s="188"/>
      <c r="N3513" s="220"/>
    </row>
    <row r="3514" spans="11:14" x14ac:dyDescent="0.2">
      <c r="K3514" s="213"/>
      <c r="L3514" s="194"/>
      <c r="M3514" s="188"/>
      <c r="N3514" s="220"/>
    </row>
    <row r="3515" spans="11:14" x14ac:dyDescent="0.2">
      <c r="K3515" s="213"/>
      <c r="L3515" s="194"/>
      <c r="M3515" s="188"/>
      <c r="N3515" s="220"/>
    </row>
    <row r="3516" spans="11:14" x14ac:dyDescent="0.2">
      <c r="K3516" s="213"/>
      <c r="L3516" s="194"/>
      <c r="M3516" s="188"/>
      <c r="N3516" s="220"/>
    </row>
    <row r="3517" spans="11:14" x14ac:dyDescent="0.2">
      <c r="K3517" s="213"/>
      <c r="L3517" s="194"/>
      <c r="M3517" s="188"/>
      <c r="N3517" s="220"/>
    </row>
    <row r="3518" spans="11:14" x14ac:dyDescent="0.2">
      <c r="K3518" s="213"/>
      <c r="L3518" s="194"/>
      <c r="M3518" s="188"/>
      <c r="N3518" s="220"/>
    </row>
    <row r="3519" spans="11:14" x14ac:dyDescent="0.2">
      <c r="K3519" s="213"/>
      <c r="L3519" s="194"/>
      <c r="M3519" s="188"/>
      <c r="N3519" s="220"/>
    </row>
    <row r="3520" spans="11:14" x14ac:dyDescent="0.2">
      <c r="K3520" s="213"/>
      <c r="L3520" s="194"/>
      <c r="M3520" s="188"/>
      <c r="N3520" s="220"/>
    </row>
    <row r="3521" spans="11:14" x14ac:dyDescent="0.2">
      <c r="K3521" s="213"/>
      <c r="L3521" s="194"/>
      <c r="M3521" s="188"/>
      <c r="N3521" s="220"/>
    </row>
    <row r="3522" spans="11:14" x14ac:dyDescent="0.2">
      <c r="K3522" s="213"/>
      <c r="L3522" s="194"/>
      <c r="M3522" s="188"/>
      <c r="N3522" s="220"/>
    </row>
    <row r="3523" spans="11:14" x14ac:dyDescent="0.2">
      <c r="K3523" s="213"/>
      <c r="L3523" s="194"/>
      <c r="M3523" s="188"/>
      <c r="N3523" s="220"/>
    </row>
    <row r="3524" spans="11:14" x14ac:dyDescent="0.2">
      <c r="K3524" s="213"/>
      <c r="L3524" s="194"/>
      <c r="M3524" s="188"/>
      <c r="N3524" s="220"/>
    </row>
    <row r="3525" spans="11:14" x14ac:dyDescent="0.2">
      <c r="K3525" s="213"/>
      <c r="L3525" s="194"/>
      <c r="M3525" s="188"/>
      <c r="N3525" s="220"/>
    </row>
    <row r="3526" spans="11:14" x14ac:dyDescent="0.2">
      <c r="K3526" s="213"/>
      <c r="L3526" s="194"/>
      <c r="M3526" s="188"/>
      <c r="N3526" s="220"/>
    </row>
    <row r="3527" spans="11:14" x14ac:dyDescent="0.2">
      <c r="K3527" s="213"/>
      <c r="L3527" s="194"/>
      <c r="M3527" s="188"/>
      <c r="N3527" s="220"/>
    </row>
    <row r="3528" spans="11:14" x14ac:dyDescent="0.2">
      <c r="K3528" s="213"/>
      <c r="L3528" s="194"/>
      <c r="M3528" s="188"/>
      <c r="N3528" s="220"/>
    </row>
    <row r="3529" spans="11:14" x14ac:dyDescent="0.2">
      <c r="K3529" s="213"/>
      <c r="L3529" s="194"/>
      <c r="M3529" s="188"/>
      <c r="N3529" s="220"/>
    </row>
    <row r="3530" spans="11:14" x14ac:dyDescent="0.2">
      <c r="K3530" s="213"/>
      <c r="L3530" s="194"/>
      <c r="M3530" s="188"/>
      <c r="N3530" s="220"/>
    </row>
    <row r="3531" spans="11:14" x14ac:dyDescent="0.2">
      <c r="K3531" s="213"/>
      <c r="L3531" s="194"/>
      <c r="M3531" s="188"/>
      <c r="N3531" s="220"/>
    </row>
    <row r="3532" spans="11:14" x14ac:dyDescent="0.2">
      <c r="K3532" s="213"/>
      <c r="L3532" s="194"/>
      <c r="M3532" s="188"/>
      <c r="N3532" s="220"/>
    </row>
    <row r="3533" spans="11:14" x14ac:dyDescent="0.2">
      <c r="K3533" s="213"/>
      <c r="L3533" s="194"/>
      <c r="M3533" s="188"/>
      <c r="N3533" s="220"/>
    </row>
    <row r="3534" spans="11:14" x14ac:dyDescent="0.2">
      <c r="K3534" s="213"/>
      <c r="L3534" s="194"/>
      <c r="M3534" s="188"/>
      <c r="N3534" s="220"/>
    </row>
    <row r="3535" spans="11:14" x14ac:dyDescent="0.2">
      <c r="K3535" s="213"/>
      <c r="L3535" s="194"/>
      <c r="M3535" s="188"/>
      <c r="N3535" s="220"/>
    </row>
    <row r="3536" spans="11:14" x14ac:dyDescent="0.2">
      <c r="K3536" s="213"/>
      <c r="L3536" s="194"/>
      <c r="M3536" s="188"/>
      <c r="N3536" s="220"/>
    </row>
    <row r="3537" spans="11:14" x14ac:dyDescent="0.2">
      <c r="K3537" s="213"/>
      <c r="L3537" s="194"/>
      <c r="M3537" s="188"/>
      <c r="N3537" s="220"/>
    </row>
    <row r="3538" spans="11:14" x14ac:dyDescent="0.2">
      <c r="K3538" s="213"/>
      <c r="L3538" s="194"/>
      <c r="M3538" s="188"/>
      <c r="N3538" s="220"/>
    </row>
    <row r="3539" spans="11:14" x14ac:dyDescent="0.2">
      <c r="K3539" s="213"/>
      <c r="L3539" s="194"/>
      <c r="M3539" s="188"/>
      <c r="N3539" s="220"/>
    </row>
    <row r="3540" spans="11:14" x14ac:dyDescent="0.2">
      <c r="K3540" s="213"/>
      <c r="L3540" s="194"/>
      <c r="M3540" s="188"/>
      <c r="N3540" s="220"/>
    </row>
    <row r="3541" spans="11:14" x14ac:dyDescent="0.2">
      <c r="K3541" s="213"/>
      <c r="L3541" s="194"/>
      <c r="M3541" s="188"/>
      <c r="N3541" s="220"/>
    </row>
    <row r="3542" spans="11:14" x14ac:dyDescent="0.2">
      <c r="K3542" s="213"/>
      <c r="L3542" s="194"/>
      <c r="M3542" s="188"/>
      <c r="N3542" s="220"/>
    </row>
    <row r="3543" spans="11:14" x14ac:dyDescent="0.2">
      <c r="K3543" s="213"/>
      <c r="L3543" s="194"/>
      <c r="M3543" s="188"/>
      <c r="N3543" s="220"/>
    </row>
    <row r="3544" spans="11:14" x14ac:dyDescent="0.2">
      <c r="K3544" s="213"/>
      <c r="L3544" s="194"/>
      <c r="M3544" s="188"/>
      <c r="N3544" s="220"/>
    </row>
    <row r="3545" spans="11:14" x14ac:dyDescent="0.2">
      <c r="K3545" s="213"/>
      <c r="L3545" s="194"/>
      <c r="M3545" s="188"/>
      <c r="N3545" s="220"/>
    </row>
    <row r="3546" spans="11:14" x14ac:dyDescent="0.2">
      <c r="K3546" s="213"/>
      <c r="L3546" s="194"/>
      <c r="M3546" s="188"/>
      <c r="N3546" s="220"/>
    </row>
    <row r="3547" spans="11:14" x14ac:dyDescent="0.2">
      <c r="K3547" s="213"/>
      <c r="L3547" s="194"/>
      <c r="M3547" s="188"/>
      <c r="N3547" s="220"/>
    </row>
    <row r="3548" spans="11:14" x14ac:dyDescent="0.2">
      <c r="K3548" s="213"/>
      <c r="L3548" s="194"/>
      <c r="M3548" s="188"/>
      <c r="N3548" s="220"/>
    </row>
    <row r="3549" spans="11:14" x14ac:dyDescent="0.2">
      <c r="K3549" s="213"/>
      <c r="L3549" s="194"/>
      <c r="M3549" s="188"/>
      <c r="N3549" s="220"/>
    </row>
    <row r="3550" spans="11:14" x14ac:dyDescent="0.2">
      <c r="K3550" s="213"/>
      <c r="L3550" s="194"/>
      <c r="M3550" s="188"/>
      <c r="N3550" s="220"/>
    </row>
    <row r="3551" spans="11:14" x14ac:dyDescent="0.2">
      <c r="K3551" s="213"/>
      <c r="L3551" s="194"/>
      <c r="M3551" s="188"/>
      <c r="N3551" s="220"/>
    </row>
    <row r="3552" spans="11:14" x14ac:dyDescent="0.2">
      <c r="K3552" s="213"/>
      <c r="L3552" s="194"/>
      <c r="M3552" s="188"/>
      <c r="N3552" s="220"/>
    </row>
    <row r="3553" spans="11:14" x14ac:dyDescent="0.2">
      <c r="K3553" s="213"/>
      <c r="L3553" s="194"/>
      <c r="M3553" s="188"/>
      <c r="N3553" s="220"/>
    </row>
    <row r="3554" spans="11:14" x14ac:dyDescent="0.2">
      <c r="K3554" s="213"/>
      <c r="L3554" s="194"/>
      <c r="M3554" s="188"/>
      <c r="N3554" s="220"/>
    </row>
    <row r="3555" spans="11:14" x14ac:dyDescent="0.2">
      <c r="K3555" s="213"/>
      <c r="L3555" s="194"/>
      <c r="M3555" s="188"/>
      <c r="N3555" s="220"/>
    </row>
    <row r="3556" spans="11:14" x14ac:dyDescent="0.2">
      <c r="K3556" s="213"/>
      <c r="L3556" s="194"/>
      <c r="M3556" s="188"/>
      <c r="N3556" s="220"/>
    </row>
    <row r="3557" spans="11:14" x14ac:dyDescent="0.2">
      <c r="K3557" s="213"/>
      <c r="L3557" s="194"/>
      <c r="M3557" s="188"/>
      <c r="N3557" s="220"/>
    </row>
    <row r="3558" spans="11:14" x14ac:dyDescent="0.2">
      <c r="K3558" s="213"/>
      <c r="L3558" s="194"/>
      <c r="M3558" s="188"/>
      <c r="N3558" s="220"/>
    </row>
    <row r="3559" spans="11:14" x14ac:dyDescent="0.2">
      <c r="K3559" s="213"/>
      <c r="L3559" s="194"/>
      <c r="M3559" s="188"/>
      <c r="N3559" s="220"/>
    </row>
    <row r="3560" spans="11:14" x14ac:dyDescent="0.2">
      <c r="K3560" s="213"/>
      <c r="L3560" s="194"/>
      <c r="M3560" s="188"/>
      <c r="N3560" s="220"/>
    </row>
    <row r="3561" spans="11:14" x14ac:dyDescent="0.2">
      <c r="K3561" s="213"/>
      <c r="L3561" s="194"/>
      <c r="M3561" s="188"/>
      <c r="N3561" s="220"/>
    </row>
    <row r="3562" spans="11:14" x14ac:dyDescent="0.2">
      <c r="K3562" s="213"/>
      <c r="L3562" s="194"/>
      <c r="M3562" s="188"/>
      <c r="N3562" s="220"/>
    </row>
    <row r="3563" spans="11:14" x14ac:dyDescent="0.2">
      <c r="K3563" s="213"/>
      <c r="L3563" s="194"/>
      <c r="M3563" s="188"/>
      <c r="N3563" s="220"/>
    </row>
    <row r="3564" spans="11:14" x14ac:dyDescent="0.2">
      <c r="K3564" s="213"/>
      <c r="L3564" s="194"/>
      <c r="M3564" s="188"/>
      <c r="N3564" s="220"/>
    </row>
    <row r="3565" spans="11:14" x14ac:dyDescent="0.2">
      <c r="K3565" s="213"/>
      <c r="L3565" s="194"/>
      <c r="M3565" s="188"/>
      <c r="N3565" s="220"/>
    </row>
    <row r="3566" spans="11:14" x14ac:dyDescent="0.2">
      <c r="K3566" s="213"/>
      <c r="L3566" s="194"/>
      <c r="M3566" s="188"/>
      <c r="N3566" s="220"/>
    </row>
    <row r="3567" spans="11:14" x14ac:dyDescent="0.2">
      <c r="K3567" s="213"/>
      <c r="L3567" s="194"/>
      <c r="M3567" s="188"/>
      <c r="N3567" s="220"/>
    </row>
    <row r="3568" spans="11:14" x14ac:dyDescent="0.2">
      <c r="K3568" s="213"/>
      <c r="L3568" s="194"/>
      <c r="M3568" s="188"/>
      <c r="N3568" s="220"/>
    </row>
    <row r="3569" spans="11:14" x14ac:dyDescent="0.2">
      <c r="K3569" s="213"/>
      <c r="L3569" s="194"/>
      <c r="M3569" s="188"/>
      <c r="N3569" s="220"/>
    </row>
    <row r="3570" spans="11:14" x14ac:dyDescent="0.2">
      <c r="K3570" s="213"/>
      <c r="L3570" s="194"/>
      <c r="M3570" s="188"/>
      <c r="N3570" s="220"/>
    </row>
    <row r="3571" spans="11:14" x14ac:dyDescent="0.2">
      <c r="K3571" s="213"/>
      <c r="L3571" s="194"/>
      <c r="M3571" s="188"/>
      <c r="N3571" s="220"/>
    </row>
    <row r="3572" spans="11:14" x14ac:dyDescent="0.2">
      <c r="K3572" s="213"/>
      <c r="L3572" s="194"/>
      <c r="M3572" s="188"/>
      <c r="N3572" s="220"/>
    </row>
    <row r="3573" spans="11:14" x14ac:dyDescent="0.2">
      <c r="K3573" s="213"/>
      <c r="L3573" s="194"/>
      <c r="M3573" s="188"/>
      <c r="N3573" s="220"/>
    </row>
    <row r="3574" spans="11:14" x14ac:dyDescent="0.2">
      <c r="K3574" s="213"/>
      <c r="L3574" s="194"/>
      <c r="M3574" s="188"/>
      <c r="N3574" s="220"/>
    </row>
    <row r="3575" spans="11:14" x14ac:dyDescent="0.2">
      <c r="K3575" s="213"/>
      <c r="L3575" s="194"/>
      <c r="M3575" s="188"/>
      <c r="N3575" s="220"/>
    </row>
    <row r="3576" spans="11:14" x14ac:dyDescent="0.2">
      <c r="K3576" s="213"/>
      <c r="L3576" s="194"/>
      <c r="M3576" s="188"/>
      <c r="N3576" s="220"/>
    </row>
    <row r="3577" spans="11:14" x14ac:dyDescent="0.2">
      <c r="K3577" s="213"/>
      <c r="L3577" s="194"/>
      <c r="M3577" s="188"/>
      <c r="N3577" s="220"/>
    </row>
    <row r="3578" spans="11:14" x14ac:dyDescent="0.2">
      <c r="K3578" s="213"/>
      <c r="L3578" s="194"/>
      <c r="M3578" s="188"/>
      <c r="N3578" s="220"/>
    </row>
    <row r="3579" spans="11:14" x14ac:dyDescent="0.2">
      <c r="K3579" s="213"/>
      <c r="L3579" s="194"/>
      <c r="M3579" s="188"/>
      <c r="N3579" s="220"/>
    </row>
    <row r="3580" spans="11:14" x14ac:dyDescent="0.2">
      <c r="K3580" s="213"/>
      <c r="L3580" s="194"/>
      <c r="M3580" s="188"/>
      <c r="N3580" s="220"/>
    </row>
    <row r="3581" spans="11:14" x14ac:dyDescent="0.2">
      <c r="K3581" s="213"/>
      <c r="L3581" s="194"/>
      <c r="M3581" s="188"/>
      <c r="N3581" s="220"/>
    </row>
    <row r="3582" spans="11:14" x14ac:dyDescent="0.2">
      <c r="K3582" s="213"/>
      <c r="L3582" s="194"/>
      <c r="M3582" s="188"/>
      <c r="N3582" s="220"/>
    </row>
    <row r="3583" spans="11:14" x14ac:dyDescent="0.2">
      <c r="K3583" s="213"/>
      <c r="L3583" s="194"/>
      <c r="M3583" s="188"/>
      <c r="N3583" s="220"/>
    </row>
    <row r="3584" spans="11:14" x14ac:dyDescent="0.2">
      <c r="K3584" s="213"/>
      <c r="L3584" s="194"/>
      <c r="M3584" s="188"/>
      <c r="N3584" s="220"/>
    </row>
    <row r="3585" spans="11:14" x14ac:dyDescent="0.2">
      <c r="K3585" s="213"/>
      <c r="L3585" s="194"/>
      <c r="M3585" s="188"/>
      <c r="N3585" s="220"/>
    </row>
    <row r="3586" spans="11:14" x14ac:dyDescent="0.2">
      <c r="K3586" s="213"/>
      <c r="L3586" s="194"/>
      <c r="M3586" s="188"/>
      <c r="N3586" s="220"/>
    </row>
    <row r="3587" spans="11:14" x14ac:dyDescent="0.2">
      <c r="K3587" s="213"/>
      <c r="L3587" s="194"/>
      <c r="M3587" s="188"/>
      <c r="N3587" s="220"/>
    </row>
    <row r="3588" spans="11:14" x14ac:dyDescent="0.2">
      <c r="K3588" s="213"/>
      <c r="L3588" s="194"/>
      <c r="M3588" s="188"/>
      <c r="N3588" s="220"/>
    </row>
    <row r="3589" spans="11:14" x14ac:dyDescent="0.2">
      <c r="K3589" s="213"/>
      <c r="L3589" s="194"/>
      <c r="M3589" s="188"/>
      <c r="N3589" s="220"/>
    </row>
    <row r="3590" spans="11:14" x14ac:dyDescent="0.2">
      <c r="K3590" s="213"/>
      <c r="L3590" s="194"/>
      <c r="M3590" s="188"/>
      <c r="N3590" s="220"/>
    </row>
    <row r="3591" spans="11:14" x14ac:dyDescent="0.2">
      <c r="K3591" s="213"/>
      <c r="L3591" s="194"/>
      <c r="M3591" s="188"/>
      <c r="N3591" s="220"/>
    </row>
    <row r="3592" spans="11:14" x14ac:dyDescent="0.2">
      <c r="K3592" s="213"/>
      <c r="L3592" s="194"/>
      <c r="M3592" s="188"/>
      <c r="N3592" s="220"/>
    </row>
    <row r="3593" spans="11:14" x14ac:dyDescent="0.2">
      <c r="K3593" s="213"/>
      <c r="L3593" s="194"/>
      <c r="M3593" s="188"/>
      <c r="N3593" s="220"/>
    </row>
    <row r="3594" spans="11:14" x14ac:dyDescent="0.2">
      <c r="K3594" s="213"/>
      <c r="L3594" s="194"/>
      <c r="M3594" s="188"/>
      <c r="N3594" s="220"/>
    </row>
    <row r="3595" spans="11:14" x14ac:dyDescent="0.2">
      <c r="K3595" s="213"/>
      <c r="L3595" s="194"/>
      <c r="M3595" s="188"/>
      <c r="N3595" s="220"/>
    </row>
    <row r="3596" spans="11:14" x14ac:dyDescent="0.2">
      <c r="K3596" s="213"/>
      <c r="L3596" s="194"/>
      <c r="M3596" s="188"/>
      <c r="N3596" s="220"/>
    </row>
    <row r="3597" spans="11:14" x14ac:dyDescent="0.2">
      <c r="K3597" s="213"/>
      <c r="L3597" s="194"/>
      <c r="M3597" s="188"/>
      <c r="N3597" s="220"/>
    </row>
    <row r="3598" spans="11:14" x14ac:dyDescent="0.2">
      <c r="K3598" s="213"/>
      <c r="L3598" s="194"/>
      <c r="M3598" s="188"/>
      <c r="N3598" s="220"/>
    </row>
    <row r="3599" spans="11:14" x14ac:dyDescent="0.2">
      <c r="K3599" s="213"/>
      <c r="L3599" s="194"/>
      <c r="M3599" s="188"/>
      <c r="N3599" s="220"/>
    </row>
    <row r="3600" spans="11:14" x14ac:dyDescent="0.2">
      <c r="K3600" s="213"/>
      <c r="L3600" s="194"/>
      <c r="M3600" s="188"/>
      <c r="N3600" s="220"/>
    </row>
    <row r="3601" spans="11:14" x14ac:dyDescent="0.2">
      <c r="K3601" s="213"/>
      <c r="L3601" s="194"/>
      <c r="M3601" s="188"/>
      <c r="N3601" s="220"/>
    </row>
    <row r="3602" spans="11:14" x14ac:dyDescent="0.2">
      <c r="K3602" s="213"/>
      <c r="L3602" s="194"/>
      <c r="M3602" s="188"/>
      <c r="N3602" s="220"/>
    </row>
    <row r="3603" spans="11:14" x14ac:dyDescent="0.2">
      <c r="K3603" s="213"/>
      <c r="L3603" s="194"/>
      <c r="M3603" s="188"/>
      <c r="N3603" s="220"/>
    </row>
    <row r="3604" spans="11:14" x14ac:dyDescent="0.2">
      <c r="K3604" s="213"/>
      <c r="L3604" s="194"/>
      <c r="M3604" s="188"/>
      <c r="N3604" s="220"/>
    </row>
    <row r="3605" spans="11:14" x14ac:dyDescent="0.2">
      <c r="K3605" s="213"/>
      <c r="L3605" s="194"/>
      <c r="M3605" s="188"/>
      <c r="N3605" s="220"/>
    </row>
    <row r="3606" spans="11:14" x14ac:dyDescent="0.2">
      <c r="K3606" s="213"/>
      <c r="L3606" s="194"/>
      <c r="M3606" s="188"/>
      <c r="N3606" s="220"/>
    </row>
    <row r="3607" spans="11:14" x14ac:dyDescent="0.2">
      <c r="K3607" s="213"/>
      <c r="L3607" s="194"/>
      <c r="M3607" s="188"/>
      <c r="N3607" s="220"/>
    </row>
    <row r="3608" spans="11:14" x14ac:dyDescent="0.2">
      <c r="K3608" s="213"/>
      <c r="L3608" s="194"/>
      <c r="M3608" s="188"/>
      <c r="N3608" s="220"/>
    </row>
    <row r="3609" spans="11:14" x14ac:dyDescent="0.2">
      <c r="K3609" s="213"/>
      <c r="L3609" s="194"/>
      <c r="M3609" s="188"/>
      <c r="N3609" s="220"/>
    </row>
    <row r="3610" spans="11:14" x14ac:dyDescent="0.2">
      <c r="K3610" s="213"/>
      <c r="L3610" s="194"/>
      <c r="M3610" s="188"/>
      <c r="N3610" s="220"/>
    </row>
  </sheetData>
  <sheetProtection formatCells="0" formatColumns="0" formatRows="0" insertColumns="0" insertRows="0" insertHyperlinks="0" sort="0" autoFilter="0"/>
  <mergeCells count="240">
    <mergeCell ref="N115:N125"/>
    <mergeCell ref="N129:N131"/>
    <mergeCell ref="N132:N136"/>
    <mergeCell ref="N137:N141"/>
    <mergeCell ref="N142:N149"/>
    <mergeCell ref="N150:N162"/>
    <mergeCell ref="N58:N61"/>
    <mergeCell ref="N62:N67"/>
    <mergeCell ref="N68:N73"/>
    <mergeCell ref="N74:N81"/>
    <mergeCell ref="N82:N88"/>
    <mergeCell ref="N92:N96"/>
    <mergeCell ref="N97:N100"/>
    <mergeCell ref="N101:N106"/>
    <mergeCell ref="M137:M141"/>
    <mergeCell ref="M142:M149"/>
    <mergeCell ref="M150:M162"/>
    <mergeCell ref="M115:M125"/>
    <mergeCell ref="B15:B16"/>
    <mergeCell ref="J15:J16"/>
    <mergeCell ref="B150:B162"/>
    <mergeCell ref="B58:B61"/>
    <mergeCell ref="B101:B106"/>
    <mergeCell ref="B107:B114"/>
    <mergeCell ref="B115:B125"/>
    <mergeCell ref="B137:B141"/>
    <mergeCell ref="B142:B149"/>
    <mergeCell ref="B129:B131"/>
    <mergeCell ref="B132:B136"/>
    <mergeCell ref="B97:B100"/>
    <mergeCell ref="B82:B88"/>
    <mergeCell ref="B92:B96"/>
    <mergeCell ref="M82:M88"/>
    <mergeCell ref="M92:M96"/>
    <mergeCell ref="B74:B81"/>
    <mergeCell ref="M68:M73"/>
    <mergeCell ref="M74:M81"/>
    <mergeCell ref="B51:B52"/>
    <mergeCell ref="X15:X16"/>
    <mergeCell ref="G15:I15"/>
    <mergeCell ref="T15:T16"/>
    <mergeCell ref="L15:L16"/>
    <mergeCell ref="F15:F16"/>
    <mergeCell ref="Q15:Q16"/>
    <mergeCell ref="M129:M131"/>
    <mergeCell ref="M132:M136"/>
    <mergeCell ref="M97:M100"/>
    <mergeCell ref="M101:M106"/>
    <mergeCell ref="M107:M114"/>
    <mergeCell ref="M58:M61"/>
    <mergeCell ref="M62:M67"/>
    <mergeCell ref="N19:N20"/>
    <mergeCell ref="N21:N22"/>
    <mergeCell ref="N23:N27"/>
    <mergeCell ref="N28:N35"/>
    <mergeCell ref="N36:N40"/>
    <mergeCell ref="N43:N44"/>
    <mergeCell ref="N45:N46"/>
    <mergeCell ref="N47:N48"/>
    <mergeCell ref="N49:N50"/>
    <mergeCell ref="N107:N114"/>
    <mergeCell ref="O15:O16"/>
    <mergeCell ref="S15:S16"/>
    <mergeCell ref="W15:W16"/>
    <mergeCell ref="N51:N52"/>
    <mergeCell ref="N53:N54"/>
    <mergeCell ref="Q45:Q46"/>
    <mergeCell ref="R45:R46"/>
    <mergeCell ref="Q47:Q48"/>
    <mergeCell ref="R47:R48"/>
    <mergeCell ref="V19:V20"/>
    <mergeCell ref="V21:V22"/>
    <mergeCell ref="V23:V27"/>
    <mergeCell ref="Q19:Q20"/>
    <mergeCell ref="Q21:Q22"/>
    <mergeCell ref="Q23:Q27"/>
    <mergeCell ref="Q28:Q35"/>
    <mergeCell ref="Q36:Q40"/>
    <mergeCell ref="Q43:Q44"/>
    <mergeCell ref="R19:R20"/>
    <mergeCell ref="U19:U20"/>
    <mergeCell ref="U21:U22"/>
    <mergeCell ref="U23:U27"/>
    <mergeCell ref="V43:V44"/>
    <mergeCell ref="V45:V46"/>
    <mergeCell ref="U45:U46"/>
    <mergeCell ref="B19:B20"/>
    <mergeCell ref="U28:U35"/>
    <mergeCell ref="U36:U40"/>
    <mergeCell ref="M19:M20"/>
    <mergeCell ref="M21:M22"/>
    <mergeCell ref="M23:M27"/>
    <mergeCell ref="M28:M35"/>
    <mergeCell ref="M36:M40"/>
    <mergeCell ref="B47:B48"/>
    <mergeCell ref="R21:R22"/>
    <mergeCell ref="R23:R27"/>
    <mergeCell ref="R28:R35"/>
    <mergeCell ref="R36:R40"/>
    <mergeCell ref="R43:R44"/>
    <mergeCell ref="B23:B27"/>
    <mergeCell ref="B45:B46"/>
    <mergeCell ref="U47:U48"/>
    <mergeCell ref="U43:U44"/>
    <mergeCell ref="M43:M44"/>
    <mergeCell ref="M45:M46"/>
    <mergeCell ref="M47:M48"/>
    <mergeCell ref="B62:B67"/>
    <mergeCell ref="B68:B73"/>
    <mergeCell ref="U68:U73"/>
    <mergeCell ref="V68:V73"/>
    <mergeCell ref="R53:R54"/>
    <mergeCell ref="Q58:Q61"/>
    <mergeCell ref="R58:R61"/>
    <mergeCell ref="Q62:Q67"/>
    <mergeCell ref="R62:R67"/>
    <mergeCell ref="Q68:Q73"/>
    <mergeCell ref="R68:R73"/>
    <mergeCell ref="M53:M54"/>
    <mergeCell ref="M49:M50"/>
    <mergeCell ref="M51:M52"/>
    <mergeCell ref="V47:V48"/>
    <mergeCell ref="V49:V50"/>
    <mergeCell ref="U49:U50"/>
    <mergeCell ref="U74:U81"/>
    <mergeCell ref="V74:V81"/>
    <mergeCell ref="U82:U88"/>
    <mergeCell ref="V82:V88"/>
    <mergeCell ref="R49:R50"/>
    <mergeCell ref="U51:U52"/>
    <mergeCell ref="V51:V52"/>
    <mergeCell ref="V53:V54"/>
    <mergeCell ref="Q74:Q81"/>
    <mergeCell ref="R74:R81"/>
    <mergeCell ref="Q82:Q88"/>
    <mergeCell ref="R82:R88"/>
    <mergeCell ref="U129:U131"/>
    <mergeCell ref="V129:V131"/>
    <mergeCell ref="U97:U100"/>
    <mergeCell ref="V97:V100"/>
    <mergeCell ref="U101:U106"/>
    <mergeCell ref="V101:V106"/>
    <mergeCell ref="U107:U114"/>
    <mergeCell ref="V107:V114"/>
    <mergeCell ref="U92:U96"/>
    <mergeCell ref="V92:V96"/>
    <mergeCell ref="U115:U125"/>
    <mergeCell ref="V115:V125"/>
    <mergeCell ref="X91:X125"/>
    <mergeCell ref="X128:X162"/>
    <mergeCell ref="B17:W17"/>
    <mergeCell ref="B42:W42"/>
    <mergeCell ref="B90:W90"/>
    <mergeCell ref="B127:W127"/>
    <mergeCell ref="X18:X40"/>
    <mergeCell ref="X43:X54"/>
    <mergeCell ref="X57:X88"/>
    <mergeCell ref="U150:U162"/>
    <mergeCell ref="V150:V162"/>
    <mergeCell ref="U58:U61"/>
    <mergeCell ref="V58:V61"/>
    <mergeCell ref="U132:U136"/>
    <mergeCell ref="V132:V136"/>
    <mergeCell ref="U137:U141"/>
    <mergeCell ref="V137:V141"/>
    <mergeCell ref="U142:U149"/>
    <mergeCell ref="V142:V149"/>
    <mergeCell ref="C91:E91"/>
    <mergeCell ref="V28:V35"/>
    <mergeCell ref="V36:V40"/>
    <mergeCell ref="U62:U67"/>
    <mergeCell ref="V62:V67"/>
    <mergeCell ref="C92:E96"/>
    <mergeCell ref="C23:E27"/>
    <mergeCell ref="C28:E35"/>
    <mergeCell ref="C15:E16"/>
    <mergeCell ref="C36:E40"/>
    <mergeCell ref="C43:E44"/>
    <mergeCell ref="C45:E46"/>
    <mergeCell ref="C47:E48"/>
    <mergeCell ref="C49:E50"/>
    <mergeCell ref="C51:E52"/>
    <mergeCell ref="C18:E18"/>
    <mergeCell ref="C19:E20"/>
    <mergeCell ref="C21:E22"/>
    <mergeCell ref="B56:W56"/>
    <mergeCell ref="B53:B54"/>
    <mergeCell ref="B21:B22"/>
    <mergeCell ref="B28:B35"/>
    <mergeCell ref="B36:B40"/>
    <mergeCell ref="B43:B44"/>
    <mergeCell ref="B49:B50"/>
    <mergeCell ref="Q49:Q50"/>
    <mergeCell ref="Q51:Q52"/>
    <mergeCell ref="R51:R52"/>
    <mergeCell ref="Q53:Q54"/>
    <mergeCell ref="C150:E162"/>
    <mergeCell ref="U15:U16"/>
    <mergeCell ref="V15:V16"/>
    <mergeCell ref="P15:P16"/>
    <mergeCell ref="R15:R16"/>
    <mergeCell ref="K15:K16"/>
    <mergeCell ref="M15:M16"/>
    <mergeCell ref="N15:N16"/>
    <mergeCell ref="C97:E100"/>
    <mergeCell ref="C101:E106"/>
    <mergeCell ref="C107:E114"/>
    <mergeCell ref="C115:E125"/>
    <mergeCell ref="C128:E128"/>
    <mergeCell ref="C129:E131"/>
    <mergeCell ref="C132:E136"/>
    <mergeCell ref="C137:E141"/>
    <mergeCell ref="C142:E149"/>
    <mergeCell ref="C53:E54"/>
    <mergeCell ref="C57:E57"/>
    <mergeCell ref="C58:E61"/>
    <mergeCell ref="C62:E67"/>
    <mergeCell ref="C68:E73"/>
    <mergeCell ref="C74:E81"/>
    <mergeCell ref="C82:E88"/>
    <mergeCell ref="Q92:Q96"/>
    <mergeCell ref="R92:R96"/>
    <mergeCell ref="Q142:Q149"/>
    <mergeCell ref="R142:R149"/>
    <mergeCell ref="Q150:Q162"/>
    <mergeCell ref="R150:R162"/>
    <mergeCell ref="Q97:Q100"/>
    <mergeCell ref="R97:R100"/>
    <mergeCell ref="Q101:Q106"/>
    <mergeCell ref="R101:R106"/>
    <mergeCell ref="Q107:Q114"/>
    <mergeCell ref="R107:R114"/>
    <mergeCell ref="Q115:Q125"/>
    <mergeCell ref="R115:R125"/>
    <mergeCell ref="Q129:Q131"/>
    <mergeCell ref="R129:R131"/>
    <mergeCell ref="Q132:Q136"/>
    <mergeCell ref="R132:R136"/>
    <mergeCell ref="Q137:Q141"/>
    <mergeCell ref="R137:R141"/>
  </mergeCells>
  <conditionalFormatting sqref="W15 W115:W126 W142:W149">
    <cfRule type="cellIs" dxfId="223" priority="284" operator="equal">
      <formula>"accepted"</formula>
    </cfRule>
  </conditionalFormatting>
  <conditionalFormatting sqref="W15">
    <cfRule type="cellIs" dxfId="222" priority="282" operator="equal">
      <formula>"n/a"</formula>
    </cfRule>
    <cfRule type="cellIs" dxfId="221" priority="283" operator="equal">
      <formula>"not accepted - revision pending"</formula>
    </cfRule>
  </conditionalFormatting>
  <conditionalFormatting sqref="W101:W106">
    <cfRule type="cellIs" dxfId="220" priority="281" operator="equal">
      <formula>"accepted"</formula>
    </cfRule>
  </conditionalFormatting>
  <conditionalFormatting sqref="W107:W114">
    <cfRule type="cellIs" dxfId="219" priority="278" operator="equal">
      <formula>"accepted"</formula>
    </cfRule>
  </conditionalFormatting>
  <conditionalFormatting sqref="W126:X126">
    <cfRule type="cellIs" dxfId="218" priority="275" operator="equal">
      <formula>"accepted"</formula>
    </cfRule>
  </conditionalFormatting>
  <conditionalFormatting sqref="W150:W162">
    <cfRule type="cellIs" dxfId="217" priority="269" operator="equal">
      <formula>"accepted"</formula>
    </cfRule>
  </conditionalFormatting>
  <conditionalFormatting sqref="S1:V5 S18:V18 U23:V23 U28:V28 U36:V36 T45:V45 T44 T46 T48 T50 T53:V53 T52 T57:V57 U62:V62 U74:V74 U82:V82 T91:V91 S89:T89 U92:V92 U101:V101 U107:V107 U115:V115 T128:V128 U129:V129 U132:V132 U142:V142 U150:V150 S163:V163 T15:V15 O1:R1 O10:R14 O55:T55 S633:V1048576 U19:V19 T43:V43 Q43 Q45 Q47 Q49 Q51 Q53 U58:V59 S9:S14 U21:V21 T47:V47 T49:V49 T51:V51 U68:V68 U97:V97 U137:V137 T58:T88 S91:S100 S92:T126 S57:S88 T54 S43:S54 S128:S129 S129:T162 S19:T41">
    <cfRule type="cellIs" dxfId="216" priority="285" operator="equal">
      <formula>"на доопрацюванні"</formula>
    </cfRule>
    <cfRule type="cellIs" dxfId="215" priority="286" operator="equal">
      <formula>"не прийнято"</formula>
    </cfRule>
    <cfRule type="cellIs" dxfId="214" priority="287" operator="equal">
      <formula>"прийнято"</formula>
    </cfRule>
  </conditionalFormatting>
  <conditionalFormatting sqref="S15">
    <cfRule type="cellIs" dxfId="213" priority="254" operator="equal">
      <formula>"accepted"</formula>
    </cfRule>
  </conditionalFormatting>
  <conditionalFormatting sqref="S15">
    <cfRule type="cellIs" dxfId="212" priority="252" operator="equal">
      <formula>"n/a"</formula>
    </cfRule>
    <cfRule type="cellIs" dxfId="211" priority="253" operator="equal">
      <formula>"not accepted - revision pending"</formula>
    </cfRule>
  </conditionalFormatting>
  <conditionalFormatting sqref="O15:R15">
    <cfRule type="cellIs" dxfId="210" priority="246" operator="equal">
      <formula>"n/a"</formula>
    </cfRule>
    <cfRule type="cellIs" dxfId="209" priority="247" operator="equal">
      <formula>"not accepted - revision pending"</formula>
    </cfRule>
  </conditionalFormatting>
  <conditionalFormatting sqref="O89:R89 O633:R1048576 O126:R126 O163:R163 Q57:Q59 O41:R41 Q62 Q68 Q74 Q82 Q91:Q92 Q97 Q101 Q107 Q115 Q128:Q129 Q132 Q137 Q142 Q150 O91:O125 O18:O26 O57:O88 P44:P54 O52:O54 O128:O162 O27:P40">
    <cfRule type="cellIs" dxfId="208" priority="249" operator="equal">
      <formula>"доопрацьовано після верифікації"</formula>
    </cfRule>
    <cfRule type="cellIs" dxfId="207" priority="250" operator="equal">
      <formula>"не прийнято"</formula>
    </cfRule>
    <cfRule type="cellIs" dxfId="206" priority="251" operator="equal">
      <formula>"прийнято"</formula>
    </cfRule>
  </conditionalFormatting>
  <conditionalFormatting sqref="O15:R15">
    <cfRule type="cellIs" dxfId="205" priority="248" operator="equal">
      <formula>"accepted"</formula>
    </cfRule>
  </conditionalFormatting>
  <conditionalFormatting sqref="C18:C19 C21 C23 C28 C36">
    <cfRule type="colorScale" priority="244">
      <colorScale>
        <cfvo type="num" val="0"/>
        <cfvo type="num" val="3"/>
        <cfvo type="num" val="5"/>
        <color rgb="FFF8696B"/>
        <color rgb="FFFFEB84"/>
        <color rgb="FF63BE7B"/>
      </colorScale>
    </cfRule>
  </conditionalFormatting>
  <conditionalFormatting sqref="C57:C59 C62 C68 C74 C82">
    <cfRule type="colorScale" priority="242">
      <colorScale>
        <cfvo type="num" val="0"/>
        <cfvo type="num" val="3"/>
        <cfvo type="num" val="5"/>
        <color rgb="FFF8696B"/>
        <color rgb="FFFFEB84"/>
        <color rgb="FF63BE7B"/>
      </colorScale>
    </cfRule>
  </conditionalFormatting>
  <conditionalFormatting sqref="C43 C45 C47 C49 C51 C53">
    <cfRule type="colorScale" priority="635">
      <colorScale>
        <cfvo type="num" val="0"/>
        <cfvo type="num" val="3"/>
        <cfvo type="num" val="5"/>
        <color rgb="FFF8696B"/>
        <color rgb="FFFFEB84"/>
        <color rgb="FF63BE7B"/>
      </colorScale>
    </cfRule>
  </conditionalFormatting>
  <conditionalFormatting sqref="C9:E13">
    <cfRule type="colorScale" priority="221">
      <colorScale>
        <cfvo type="num" val="0"/>
        <cfvo type="num" val="3"/>
        <cfvo type="num" val="6"/>
        <color rgb="FFF8696B"/>
        <color rgb="FFFFEB84"/>
        <color rgb="FF63BE7B"/>
      </colorScale>
    </cfRule>
  </conditionalFormatting>
  <conditionalFormatting sqref="C91:C92 C97 C101 C107 C115">
    <cfRule type="colorScale" priority="220">
      <colorScale>
        <cfvo type="num" val="0"/>
        <cfvo type="num" val="3"/>
        <cfvo type="num" val="5"/>
        <color rgb="FFF8696B"/>
        <color rgb="FFFFEB84"/>
        <color rgb="FF63BE7B"/>
      </colorScale>
    </cfRule>
  </conditionalFormatting>
  <conditionalFormatting sqref="C128:C129 C132 C137 C142 C150">
    <cfRule type="colorScale" priority="219">
      <colorScale>
        <cfvo type="num" val="0"/>
        <cfvo type="num" val="3"/>
        <cfvo type="num" val="5"/>
        <color rgb="FFF8696B"/>
        <color rgb="FFFFEB84"/>
        <color rgb="FF63BE7B"/>
      </colorScale>
    </cfRule>
  </conditionalFormatting>
  <conditionalFormatting sqref="K15:N15">
    <cfRule type="cellIs" dxfId="204" priority="216" operator="equal">
      <formula>"n/a"</formula>
    </cfRule>
    <cfRule type="cellIs" dxfId="203" priority="217" operator="equal">
      <formula>"not accepted - revision pending"</formula>
    </cfRule>
  </conditionalFormatting>
  <conditionalFormatting sqref="K15:N15">
    <cfRule type="cellIs" dxfId="202" priority="218" operator="equal">
      <formula>"accepted"</formula>
    </cfRule>
  </conditionalFormatting>
  <conditionalFormatting sqref="P43 P91:P125 P57:P88 P128:P162">
    <cfRule type="cellIs" dxfId="201" priority="182" operator="equal">
      <formula>"не стосується"</formula>
    </cfRule>
    <cfRule type="cellIs" dxfId="200" priority="183" operator="equal">
      <formula>"не прийнято - на розгляді"</formula>
    </cfRule>
    <cfRule type="cellIs" dxfId="199" priority="184" operator="equal">
      <formula>"прийнято"</formula>
    </cfRule>
  </conditionalFormatting>
  <conditionalFormatting sqref="R45 R47 R49 R51 R53 R43">
    <cfRule type="cellIs" dxfId="198" priority="107" operator="equal">
      <formula>"на доопрацюванні"</formula>
    </cfRule>
    <cfRule type="cellIs" dxfId="197" priority="108" operator="equal">
      <formula>"не прийнято"</formula>
    </cfRule>
    <cfRule type="cellIs" dxfId="196" priority="109" operator="equal">
      <formula>"прийнято"</formula>
    </cfRule>
  </conditionalFormatting>
  <conditionalFormatting sqref="R57:R59 R62 R68 R74 R82">
    <cfRule type="cellIs" dxfId="195" priority="104" operator="equal">
      <formula>"на доопрацюванні"</formula>
    </cfRule>
    <cfRule type="cellIs" dxfId="194" priority="105" operator="equal">
      <formula>"не прийнято"</formula>
    </cfRule>
    <cfRule type="cellIs" dxfId="193" priority="106" operator="equal">
      <formula>"прийнято"</formula>
    </cfRule>
  </conditionalFormatting>
  <conditionalFormatting sqref="R91:R92 R97 R101 R107 R115">
    <cfRule type="cellIs" dxfId="192" priority="101" operator="equal">
      <formula>"на доопрацюванні"</formula>
    </cfRule>
    <cfRule type="cellIs" dxfId="191" priority="102" operator="equal">
      <formula>"не прийнято"</formula>
    </cfRule>
    <cfRule type="cellIs" dxfId="190" priority="103" operator="equal">
      <formula>"прийнято"</formula>
    </cfRule>
  </conditionalFormatting>
  <conditionalFormatting sqref="R128:R129 R132 R137 R142 R150">
    <cfRule type="cellIs" dxfId="189" priority="98" operator="equal">
      <formula>"на доопрацюванні"</formula>
    </cfRule>
    <cfRule type="cellIs" dxfId="188" priority="99" operator="equal">
      <formula>"не прийнято"</formula>
    </cfRule>
    <cfRule type="cellIs" dxfId="187" priority="100" operator="equal">
      <formula>"прийнято"</formula>
    </cfRule>
  </conditionalFormatting>
  <conditionalFormatting sqref="O19:O20">
    <cfRule type="containsText" dxfId="186" priority="84" operator="containsText" text="&quot;не стосується&quot;">
      <formula>NOT(ISERROR(SEARCH("""не стосується""",O19)))</formula>
    </cfRule>
  </conditionalFormatting>
  <conditionalFormatting sqref="O43:O51">
    <cfRule type="cellIs" dxfId="185" priority="75" operator="equal">
      <formula>"доопрацьовано після верифікації"</formula>
    </cfRule>
    <cfRule type="cellIs" dxfId="184" priority="76" operator="equal">
      <formula>"не прийнято"</formula>
    </cfRule>
    <cfRule type="cellIs" dxfId="183" priority="77" operator="equal">
      <formula>"прийнято"</formula>
    </cfRule>
  </conditionalFormatting>
  <conditionalFormatting sqref="P18:P26">
    <cfRule type="cellIs" dxfId="182" priority="4" operator="equal">
      <formula>"на доопрацюванні"</formula>
    </cfRule>
    <cfRule type="cellIs" dxfId="181" priority="5" operator="equal">
      <formula>"не прийнято"</formula>
    </cfRule>
    <cfRule type="cellIs" dxfId="180" priority="6" operator="equal">
      <formula>"прийнято"</formula>
    </cfRule>
  </conditionalFormatting>
  <conditionalFormatting sqref="Q23:R23 Q28:R28 Q36:R36 Q18:R19 Q21:R21">
    <cfRule type="cellIs" dxfId="179" priority="1" operator="equal">
      <formula>"на доопрацюванні"</formula>
    </cfRule>
    <cfRule type="cellIs" dxfId="178" priority="2" operator="equal">
      <formula>"не прийнято"</formula>
    </cfRule>
    <cfRule type="cellIs" dxfId="177" priority="3" operator="equal">
      <formula>"прийнято"</formula>
    </cfRule>
  </conditionalFormatting>
  <dataValidations xWindow="1259" yWindow="542" count="2">
    <dataValidation allowBlank="1" showInputMessage="1" showErrorMessage="1" promptTitle="Порада:" prompt="Щоб додати пункт з нового рядка, натисніть Alt+Enter" sqref="X91 X126:X128 X57:X88 X43:X54 X18:X40"/>
    <dataValidation type="list" allowBlank="1" showInputMessage="1" showErrorMessage="1" sqref="S41 O89 O126 S126 O55 O41 S55 S89">
      <formula1>$A$2:$A$5</formula1>
    </dataValidation>
  </dataValidations>
  <hyperlinks>
    <hyperlink ref="G93" r:id="rId1"/>
    <hyperlink ref="G98" r:id="rId2"/>
    <hyperlink ref="G19" r:id="rId3"/>
    <hyperlink ref="G58" r:id="rId4"/>
    <hyperlink ref="G94" r:id="rId5"/>
    <hyperlink ref="G96" r:id="rId6"/>
    <hyperlink ref="G130" r:id="rId7" display="https://ns-mrada.cg.gov.ua/index.php?id=17742&amp;tp=1"/>
    <hyperlink ref="G131" r:id="rId8" display="https://ns-mrada.cg.gov.ua/index.php?id=33193&amp;tp=7"/>
    <hyperlink ref="H131" r:id="rId9"/>
    <hyperlink ref="G95" r:id="rId10" display="https://ns-mrada.cg.gov.ua/index.php?id=33193&amp;tp=7"/>
    <hyperlink ref="H95" r:id="rId11"/>
    <hyperlink ref="I96" r:id="rId12"/>
    <hyperlink ref="I131" r:id="rId13"/>
    <hyperlink ref="G60" r:id="rId14"/>
    <hyperlink ref="H96" r:id="rId15"/>
    <hyperlink ref="G99" r:id="rId16"/>
    <hyperlink ref="G147" r:id="rId17"/>
    <hyperlink ref="G136" r:id="rId18" display="https://ns-mrada.cg.gov.ua/index.php?id=33193&amp;tp=7"/>
    <hyperlink ref="H136" r:id="rId19"/>
    <hyperlink ref="I136" r:id="rId20"/>
  </hyperlinks>
  <pageMargins left="0.2" right="0.2" top="0.28999999999999998" bottom="0.2" header="0.2" footer="0.3"/>
  <pageSetup paperSize="9" orientation="landscape" r:id="rId21"/>
  <ignoredErrors>
    <ignoredError sqref="J44" unlockedFormula="1"/>
  </ignoredErrors>
  <drawing r:id="rId22"/>
  <extLst>
    <ext xmlns:x14="http://schemas.microsoft.com/office/spreadsheetml/2009/9/main" uri="{78C0D931-6437-407d-A8EE-F0AAD7539E65}">
      <x14:conditionalFormattings>
        <x14:conditionalFormatting xmlns:xm="http://schemas.microsoft.com/office/excel/2006/main">
          <x14:cfRule type="containsText" priority="214" operator="containsText" id="{1209F9EB-833F-449D-858E-79647ECF9301}">
            <xm:f>NOT(ISERROR(SEARCH(Статуси!$A$8,K18)))</xm:f>
            <xm:f>Статуси!$A$8</xm:f>
            <x14:dxf>
              <fill>
                <patternFill>
                  <bgColor theme="6" tint="0.59996337778862885"/>
                </patternFill>
              </fill>
            </x14:dxf>
          </x14:cfRule>
          <x14:cfRule type="containsText" priority="215" operator="containsText" id="{7F47A689-E70B-4513-A87E-D35392CF4203}">
            <xm:f>NOT(ISERROR(SEARCH(Статуси!$A$7,K18)))</xm:f>
            <xm:f>Статуси!$A$7</xm:f>
            <x14:dxf>
              <font>
                <color auto="1"/>
              </font>
              <fill>
                <patternFill>
                  <bgColor rgb="FF92D050"/>
                </patternFill>
              </fill>
            </x14:dxf>
          </x14:cfRule>
          <xm:sqref>L57:L88 L91:L125 K43:K54 K128:L162 K18:L40</xm:sqref>
        </x14:conditionalFormatting>
        <x14:conditionalFormatting xmlns:xm="http://schemas.microsoft.com/office/excel/2006/main">
          <x14:cfRule type="containsText" priority="212" operator="containsText" id="{A810009B-90AB-4147-9FFD-A85C3B4A12B2}">
            <xm:f>NOT(ISERROR(SEARCH(Статуси!$A$8,L43)))</xm:f>
            <xm:f>Статуси!$A$8</xm:f>
            <x14:dxf>
              <fill>
                <patternFill>
                  <bgColor theme="6" tint="0.59996337778862885"/>
                </patternFill>
              </fill>
            </x14:dxf>
          </x14:cfRule>
          <x14:cfRule type="containsText" priority="213" operator="containsText" id="{BE749B48-9910-4958-B00C-1FF3CF10247D}">
            <xm:f>NOT(ISERROR(SEARCH(Статуси!$A$7,L43)))</xm:f>
            <xm:f>Статуси!$A$7</xm:f>
            <x14:dxf>
              <font>
                <color auto="1"/>
              </font>
              <fill>
                <patternFill>
                  <bgColor rgb="FF92D050"/>
                </patternFill>
              </fill>
            </x14:dxf>
          </x14:cfRule>
          <xm:sqref>L43:L44</xm:sqref>
        </x14:conditionalFormatting>
        <x14:conditionalFormatting xmlns:xm="http://schemas.microsoft.com/office/excel/2006/main">
          <x14:cfRule type="containsText" priority="85" operator="containsText" id="{3A36F0F5-D07C-416C-ADDD-4015421806D0}">
            <xm:f>NOT(ISERROR(SEARCH("не стосується",O18)))</xm:f>
            <xm:f>"не стосується"</xm:f>
            <x14:dxf>
              <fill>
                <patternFill>
                  <bgColor theme="2"/>
                </patternFill>
              </fill>
            </x14:dxf>
          </x14:cfRule>
          <xm:sqref>O91:O125 S91:S125 O57:O88 S57:S88 O52:O54 S43:S54 O128:O162 S128:S162 O18:O40 S18:S40</xm:sqref>
        </x14:conditionalFormatting>
        <x14:conditionalFormatting xmlns:xm="http://schemas.microsoft.com/office/excel/2006/main">
          <x14:cfRule type="containsText" priority="82" operator="containsText" id="{71EE47F9-798C-4205-8CA1-D66661B797EC}">
            <xm:f>NOT(ISERROR(SEARCH("не стосується",O39)))</xm:f>
            <xm:f>"не стосується"</xm:f>
            <x14:dxf>
              <fill>
                <patternFill>
                  <bgColor theme="2"/>
                </patternFill>
              </fill>
            </x14:dxf>
          </x14:cfRule>
          <xm:sqref>O39:O40</xm:sqref>
        </x14:conditionalFormatting>
        <x14:conditionalFormatting xmlns:xm="http://schemas.microsoft.com/office/excel/2006/main">
          <x14:cfRule type="containsText" priority="74" operator="containsText" id="{59D3F94C-12FC-438C-BDEC-B7C881084DB0}">
            <xm:f>NOT(ISERROR(SEARCH("не стосується",O43)))</xm:f>
            <xm:f>"не стосується"</xm:f>
            <x14:dxf>
              <fill>
                <patternFill>
                  <bgColor theme="2"/>
                </patternFill>
              </fill>
            </x14:dxf>
          </x14:cfRule>
          <xm:sqref>O43:O51</xm:sqref>
        </x14:conditionalFormatting>
        <x14:conditionalFormatting xmlns:xm="http://schemas.microsoft.com/office/excel/2006/main">
          <x14:cfRule type="containsText" priority="11" operator="containsText" id="{EE528E36-9A31-4B4B-9A10-7F8DE009DB08}">
            <xm:f>NOT(ISERROR(SEARCH(Статуси!$A$8,K57)))</xm:f>
            <xm:f>Статуси!$A$8</xm:f>
            <x14:dxf>
              <fill>
                <patternFill>
                  <bgColor theme="6" tint="0.59996337778862885"/>
                </patternFill>
              </fill>
            </x14:dxf>
          </x14:cfRule>
          <x14:cfRule type="containsText" priority="12" operator="containsText" id="{B168B4D7-6381-47C6-8096-B9F166CBFAB8}">
            <xm:f>NOT(ISERROR(SEARCH(Статуси!$A$7,K57)))</xm:f>
            <xm:f>Статуси!$A$7</xm:f>
            <x14:dxf>
              <font>
                <color auto="1"/>
              </font>
              <fill>
                <patternFill>
                  <bgColor rgb="FF92D050"/>
                </patternFill>
              </fill>
            </x14:dxf>
          </x14:cfRule>
          <xm:sqref>K57:K88</xm:sqref>
        </x14:conditionalFormatting>
        <x14:conditionalFormatting xmlns:xm="http://schemas.microsoft.com/office/excel/2006/main">
          <x14:cfRule type="containsText" priority="9" operator="containsText" id="{08251C91-AD0E-4BDC-A675-1E5DA71F079A}">
            <xm:f>NOT(ISERROR(SEARCH(Статуси!$A$8,K91)))</xm:f>
            <xm:f>Статуси!$A$8</xm:f>
            <x14:dxf>
              <fill>
                <patternFill>
                  <bgColor theme="6" tint="0.59996337778862885"/>
                </patternFill>
              </fill>
            </x14:dxf>
          </x14:cfRule>
          <x14:cfRule type="containsText" priority="10" operator="containsText" id="{9647C6DA-AAEA-4B7E-A735-02B4305F08E0}">
            <xm:f>NOT(ISERROR(SEARCH(Статуси!$A$7,K91)))</xm:f>
            <xm:f>Статуси!$A$7</xm:f>
            <x14:dxf>
              <font>
                <color auto="1"/>
              </font>
              <fill>
                <patternFill>
                  <bgColor rgb="FF92D050"/>
                </patternFill>
              </fill>
            </x14:dxf>
          </x14:cfRule>
          <xm:sqref>K91:K125</xm:sqref>
        </x14:conditionalFormatting>
      </x14:conditionalFormattings>
    </ext>
    <ext xmlns:x14="http://schemas.microsoft.com/office/spreadsheetml/2009/9/main" uri="{CCE6A557-97BC-4b89-ADB6-D9C93CAAB3DF}">
      <x14:dataValidations xmlns:xm="http://schemas.microsoft.com/office/excel/2006/main" xWindow="1259" yWindow="542" count="3">
        <x14:dataValidation type="list" allowBlank="1" showInputMessage="1" showErrorMessage="1">
          <x14:formula1>
            <xm:f>Статуси!$A$7:$A$8</xm:f>
          </x14:formula1>
          <xm:sqref>K57:K88 K91:K125 K43:K54 K128:K162 K18:K40</xm:sqref>
        </x14:dataValidation>
        <x14:dataValidation type="list" allowBlank="1" showInputMessage="1" showErrorMessage="1">
          <x14:formula1>
            <xm:f>Статуси!$A$12:$A$14</xm:f>
          </x14:formula1>
          <xm:sqref>O43:O54 O91:O125 O57:O88 O128:O162 O18:O40</xm:sqref>
        </x14:dataValidation>
        <x14:dataValidation type="list" allowBlank="1" showInputMessage="1" showErrorMessage="1">
          <x14:formula1>
            <xm:f>Статуси!$A$2:$A$4</xm:f>
          </x14:formula1>
          <xm:sqref>S91:S125 S43:S54 S57:S88 S128:S162 S18:S40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98"/>
  <sheetViews>
    <sheetView showGridLines="0" workbookViewId="0">
      <selection activeCell="I34" sqref="I34"/>
    </sheetView>
  </sheetViews>
  <sheetFormatPr defaultColWidth="9.140625" defaultRowHeight="12.75" x14ac:dyDescent="0.2"/>
  <cols>
    <col min="1" max="2" width="1.7109375" style="144" customWidth="1"/>
    <col min="3" max="3" width="11.140625" style="1" customWidth="1"/>
    <col min="4" max="4" width="2.7109375" style="1" customWidth="1"/>
    <col min="5" max="5" width="3.85546875" style="1" customWidth="1"/>
    <col min="6" max="10" width="9.140625" style="1" customWidth="1"/>
    <col min="11" max="11" width="9.140625" style="144" customWidth="1"/>
    <col min="12" max="16" width="9.140625" style="144"/>
    <col min="17" max="17" width="13.42578125" style="144" customWidth="1"/>
    <col min="18" max="18" width="1.7109375" style="251" customWidth="1"/>
    <col min="19" max="56" width="9.140625" style="144"/>
    <col min="57" max="16384" width="9.140625" style="1"/>
  </cols>
  <sheetData>
    <row r="1" spans="1:57" s="144" customFormat="1" ht="9" customHeight="1" x14ac:dyDescent="0.2"/>
    <row r="2" spans="1:57" ht="45.75" customHeight="1" x14ac:dyDescent="0.2">
      <c r="B2" s="251"/>
      <c r="C2" s="851" t="s">
        <v>528</v>
      </c>
      <c r="D2" s="851"/>
      <c r="E2" s="851"/>
      <c r="F2" s="851"/>
      <c r="G2" s="851"/>
      <c r="H2" s="851"/>
      <c r="I2" s="851"/>
      <c r="J2" s="851"/>
      <c r="K2" s="851"/>
      <c r="L2" s="851"/>
      <c r="M2" s="851"/>
      <c r="N2" s="851"/>
      <c r="O2" s="851"/>
      <c r="P2" s="851"/>
      <c r="Q2" s="851"/>
      <c r="R2" s="252"/>
    </row>
    <row r="3" spans="1:57" ht="14.25" customHeight="1" x14ac:dyDescent="0.2">
      <c r="B3" s="251"/>
      <c r="C3" s="852" t="s">
        <v>529</v>
      </c>
      <c r="D3" s="852"/>
      <c r="E3" s="852"/>
      <c r="F3" s="852"/>
      <c r="G3" s="852"/>
      <c r="H3" s="852"/>
      <c r="I3" s="852"/>
      <c r="J3" s="852"/>
      <c r="K3" s="852"/>
      <c r="L3" s="852"/>
      <c r="M3" s="852"/>
      <c r="N3" s="852"/>
      <c r="O3" s="852"/>
      <c r="P3" s="852"/>
      <c r="Q3" s="852"/>
      <c r="R3" s="252"/>
    </row>
    <row r="4" spans="1:57" s="143" customFormat="1" ht="30.75" customHeight="1" x14ac:dyDescent="0.2">
      <c r="A4" s="159"/>
      <c r="B4" s="253"/>
      <c r="C4" s="852"/>
      <c r="D4" s="852"/>
      <c r="E4" s="852"/>
      <c r="F4" s="852"/>
      <c r="G4" s="852"/>
      <c r="H4" s="852"/>
      <c r="I4" s="852"/>
      <c r="J4" s="852"/>
      <c r="K4" s="852"/>
      <c r="L4" s="852"/>
      <c r="M4" s="852"/>
      <c r="N4" s="852"/>
      <c r="O4" s="852"/>
      <c r="P4" s="852"/>
      <c r="Q4" s="852"/>
      <c r="R4" s="252"/>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row>
    <row r="5" spans="1:57" ht="14.25" customHeight="1" x14ac:dyDescent="0.2">
      <c r="B5" s="251"/>
      <c r="C5" s="853"/>
      <c r="D5" s="853"/>
      <c r="E5" s="853"/>
      <c r="F5" s="853"/>
      <c r="G5" s="853"/>
      <c r="H5" s="853"/>
      <c r="I5" s="853"/>
      <c r="J5" s="853"/>
      <c r="K5" s="853"/>
      <c r="L5" s="853"/>
      <c r="M5" s="853"/>
      <c r="N5" s="853"/>
      <c r="O5" s="853"/>
      <c r="P5" s="853"/>
      <c r="Q5" s="853"/>
      <c r="R5" s="252"/>
    </row>
    <row r="6" spans="1:57" ht="27.75" customHeight="1" x14ac:dyDescent="0.2">
      <c r="B6" s="251"/>
      <c r="C6" s="259" t="s">
        <v>380</v>
      </c>
      <c r="D6" s="259"/>
      <c r="E6" s="854" t="s">
        <v>530</v>
      </c>
      <c r="F6" s="854"/>
      <c r="G6" s="854"/>
      <c r="H6" s="854"/>
      <c r="I6" s="854"/>
      <c r="J6" s="854"/>
      <c r="K6" s="854"/>
      <c r="L6" s="854"/>
      <c r="M6" s="854"/>
      <c r="N6" s="854"/>
      <c r="O6" s="854"/>
      <c r="P6" s="854"/>
      <c r="Q6" s="854"/>
      <c r="R6" s="252"/>
    </row>
    <row r="7" spans="1:57" ht="26.25" customHeight="1" x14ac:dyDescent="0.2">
      <c r="B7" s="251"/>
      <c r="C7" s="289" t="s">
        <v>382</v>
      </c>
      <c r="D7" s="252"/>
      <c r="E7" s="290"/>
      <c r="F7" s="848" t="s">
        <v>531</v>
      </c>
      <c r="G7" s="848"/>
      <c r="H7" s="848"/>
      <c r="I7" s="848"/>
      <c r="J7" s="848"/>
      <c r="K7" s="848"/>
      <c r="L7" s="848"/>
      <c r="M7" s="848"/>
      <c r="N7" s="848"/>
      <c r="O7" s="848"/>
      <c r="P7" s="848"/>
      <c r="Q7" s="855"/>
      <c r="R7" s="252"/>
    </row>
    <row r="8" spans="1:57" ht="54" customHeight="1" x14ac:dyDescent="0.2">
      <c r="B8" s="251"/>
      <c r="C8" s="289" t="s">
        <v>382</v>
      </c>
      <c r="D8" s="252"/>
      <c r="E8" s="291"/>
      <c r="F8" s="848" t="s">
        <v>532</v>
      </c>
      <c r="G8" s="849"/>
      <c r="H8" s="849"/>
      <c r="I8" s="849"/>
      <c r="J8" s="849"/>
      <c r="K8" s="849"/>
      <c r="L8" s="849"/>
      <c r="M8" s="849"/>
      <c r="N8" s="849"/>
      <c r="O8" s="849"/>
      <c r="P8" s="849"/>
      <c r="Q8" s="850"/>
      <c r="R8" s="252"/>
    </row>
    <row r="9" spans="1:57" ht="55.5" customHeight="1" x14ac:dyDescent="0.2">
      <c r="B9" s="251"/>
      <c r="C9" s="289" t="s">
        <v>382</v>
      </c>
      <c r="D9" s="252"/>
      <c r="E9" s="291"/>
      <c r="F9" s="848" t="s">
        <v>533</v>
      </c>
      <c r="G9" s="856"/>
      <c r="H9" s="856"/>
      <c r="I9" s="856"/>
      <c r="J9" s="856"/>
      <c r="K9" s="856"/>
      <c r="L9" s="856"/>
      <c r="M9" s="856"/>
      <c r="N9" s="856"/>
      <c r="O9" s="856"/>
      <c r="P9" s="856"/>
      <c r="Q9" s="857"/>
      <c r="R9" s="252"/>
    </row>
    <row r="10" spans="1:57" ht="54.75" customHeight="1" x14ac:dyDescent="0.2">
      <c r="B10" s="251"/>
      <c r="C10" s="289" t="s">
        <v>382</v>
      </c>
      <c r="D10" s="252"/>
      <c r="E10" s="291"/>
      <c r="F10" s="848" t="s">
        <v>534</v>
      </c>
      <c r="G10" s="849"/>
      <c r="H10" s="849"/>
      <c r="I10" s="849"/>
      <c r="J10" s="849"/>
      <c r="K10" s="849"/>
      <c r="L10" s="849"/>
      <c r="M10" s="849"/>
      <c r="N10" s="849"/>
      <c r="O10" s="849"/>
      <c r="P10" s="849"/>
      <c r="Q10" s="850"/>
      <c r="R10" s="252"/>
    </row>
    <row r="11" spans="1:57" ht="27" customHeight="1" x14ac:dyDescent="0.2">
      <c r="B11" s="251"/>
      <c r="C11" s="289" t="s">
        <v>382</v>
      </c>
      <c r="D11" s="252"/>
      <c r="E11" s="291"/>
      <c r="F11" s="848" t="s">
        <v>535</v>
      </c>
      <c r="G11" s="849"/>
      <c r="H11" s="849"/>
      <c r="I11" s="849"/>
      <c r="J11" s="849"/>
      <c r="K11" s="849"/>
      <c r="L11" s="849"/>
      <c r="M11" s="849"/>
      <c r="N11" s="849"/>
      <c r="O11" s="849"/>
      <c r="P11" s="849"/>
      <c r="Q11" s="850"/>
      <c r="R11" s="252"/>
    </row>
    <row r="12" spans="1:57" ht="26.25" customHeight="1" x14ac:dyDescent="0.2">
      <c r="B12" s="251"/>
      <c r="C12" s="289" t="s">
        <v>382</v>
      </c>
      <c r="D12" s="252"/>
      <c r="E12" s="291"/>
      <c r="F12" s="848" t="s">
        <v>536</v>
      </c>
      <c r="G12" s="849"/>
      <c r="H12" s="849"/>
      <c r="I12" s="849"/>
      <c r="J12" s="849"/>
      <c r="K12" s="849"/>
      <c r="L12" s="849"/>
      <c r="M12" s="849"/>
      <c r="N12" s="849"/>
      <c r="O12" s="849"/>
      <c r="P12" s="849"/>
      <c r="Q12" s="850"/>
      <c r="R12" s="252"/>
    </row>
    <row r="13" spans="1:57" ht="53.25" customHeight="1" x14ac:dyDescent="0.2">
      <c r="B13" s="251"/>
      <c r="C13" s="289" t="s">
        <v>382</v>
      </c>
      <c r="D13" s="252"/>
      <c r="E13" s="291"/>
      <c r="F13" s="848" t="s">
        <v>537</v>
      </c>
      <c r="G13" s="849"/>
      <c r="H13" s="849"/>
      <c r="I13" s="849"/>
      <c r="J13" s="849"/>
      <c r="K13" s="849"/>
      <c r="L13" s="849"/>
      <c r="M13" s="849"/>
      <c r="N13" s="849"/>
      <c r="O13" s="849"/>
      <c r="P13" s="849"/>
      <c r="Q13" s="850"/>
      <c r="R13" s="252"/>
      <c r="BE13" s="144"/>
    </row>
    <row r="14" spans="1:57" ht="54" customHeight="1" x14ac:dyDescent="0.2">
      <c r="B14" s="251"/>
      <c r="C14" s="289" t="s">
        <v>382</v>
      </c>
      <c r="D14" s="252"/>
      <c r="E14" s="291"/>
      <c r="F14" s="848" t="s">
        <v>538</v>
      </c>
      <c r="G14" s="849"/>
      <c r="H14" s="849"/>
      <c r="I14" s="849"/>
      <c r="J14" s="849"/>
      <c r="K14" s="849"/>
      <c r="L14" s="849"/>
      <c r="M14" s="849"/>
      <c r="N14" s="849"/>
      <c r="O14" s="849"/>
      <c r="P14" s="849"/>
      <c r="Q14" s="850"/>
      <c r="R14" s="252"/>
      <c r="BE14" s="144"/>
    </row>
    <row r="15" spans="1:57" ht="39.75" customHeight="1" x14ac:dyDescent="0.2">
      <c r="B15" s="251"/>
      <c r="C15" s="289" t="s">
        <v>382</v>
      </c>
      <c r="D15" s="252"/>
      <c r="E15" s="291"/>
      <c r="F15" s="848" t="s">
        <v>539</v>
      </c>
      <c r="G15" s="849"/>
      <c r="H15" s="849"/>
      <c r="I15" s="849"/>
      <c r="J15" s="849"/>
      <c r="K15" s="849"/>
      <c r="L15" s="849"/>
      <c r="M15" s="849"/>
      <c r="N15" s="849"/>
      <c r="O15" s="849"/>
      <c r="P15" s="849"/>
      <c r="Q15" s="850"/>
      <c r="R15" s="252"/>
      <c r="BE15" s="144"/>
    </row>
    <row r="16" spans="1:57" ht="66" customHeight="1" x14ac:dyDescent="0.2">
      <c r="B16" s="251"/>
      <c r="C16" s="289" t="s">
        <v>382</v>
      </c>
      <c r="D16" s="252"/>
      <c r="E16" s="291"/>
      <c r="F16" s="848" t="s">
        <v>540</v>
      </c>
      <c r="G16" s="849"/>
      <c r="H16" s="849"/>
      <c r="I16" s="849"/>
      <c r="J16" s="849"/>
      <c r="K16" s="849"/>
      <c r="L16" s="849"/>
      <c r="M16" s="849"/>
      <c r="N16" s="849"/>
      <c r="O16" s="849"/>
      <c r="P16" s="849"/>
      <c r="Q16" s="850"/>
      <c r="R16" s="252"/>
      <c r="BE16" s="144"/>
    </row>
    <row r="17" spans="2:57" ht="67.5" customHeight="1" x14ac:dyDescent="0.2">
      <c r="B17" s="251"/>
      <c r="C17" s="289" t="s">
        <v>382</v>
      </c>
      <c r="D17" s="252"/>
      <c r="E17" s="291"/>
      <c r="F17" s="848" t="s">
        <v>541</v>
      </c>
      <c r="G17" s="849"/>
      <c r="H17" s="849"/>
      <c r="I17" s="849"/>
      <c r="J17" s="849"/>
      <c r="K17" s="849"/>
      <c r="L17" s="849"/>
      <c r="M17" s="849"/>
      <c r="N17" s="849"/>
      <c r="O17" s="849"/>
      <c r="P17" s="849"/>
      <c r="Q17" s="850"/>
      <c r="R17" s="252"/>
      <c r="BE17" s="144"/>
    </row>
    <row r="18" spans="2:57" s="144" customFormat="1" ht="21.75" customHeight="1" x14ac:dyDescent="0.2">
      <c r="B18" s="251"/>
      <c r="C18" s="289" t="s">
        <v>382</v>
      </c>
      <c r="D18" s="252"/>
      <c r="E18" s="291"/>
      <c r="F18" s="848" t="s">
        <v>777</v>
      </c>
      <c r="G18" s="849"/>
      <c r="H18" s="849"/>
      <c r="I18" s="849"/>
      <c r="J18" s="849"/>
      <c r="K18" s="849"/>
      <c r="L18" s="849"/>
      <c r="M18" s="849"/>
      <c r="N18" s="849"/>
      <c r="O18" s="849"/>
      <c r="P18" s="849"/>
      <c r="Q18" s="850"/>
      <c r="R18" s="252"/>
    </row>
    <row r="19" spans="2:57" s="144" customFormat="1" ht="39" customHeight="1" x14ac:dyDescent="0.2">
      <c r="B19" s="251"/>
      <c r="C19" s="289" t="s">
        <v>382</v>
      </c>
      <c r="D19" s="252"/>
      <c r="E19" s="291"/>
      <c r="F19" s="848" t="s">
        <v>542</v>
      </c>
      <c r="G19" s="849"/>
      <c r="H19" s="849"/>
      <c r="I19" s="849"/>
      <c r="J19" s="849"/>
      <c r="K19" s="849"/>
      <c r="L19" s="849"/>
      <c r="M19" s="849"/>
      <c r="N19" s="849"/>
      <c r="O19" s="849"/>
      <c r="P19" s="849"/>
      <c r="Q19" s="850"/>
      <c r="R19" s="252"/>
    </row>
    <row r="20" spans="2:57" s="144" customFormat="1" ht="66" customHeight="1" x14ac:dyDescent="0.2">
      <c r="B20" s="251"/>
      <c r="C20" s="289" t="s">
        <v>382</v>
      </c>
      <c r="D20" s="252"/>
      <c r="E20" s="291"/>
      <c r="F20" s="848" t="s">
        <v>543</v>
      </c>
      <c r="G20" s="849"/>
      <c r="H20" s="849"/>
      <c r="I20" s="849"/>
      <c r="J20" s="849"/>
      <c r="K20" s="849"/>
      <c r="L20" s="849"/>
      <c r="M20" s="849"/>
      <c r="N20" s="849"/>
      <c r="O20" s="849"/>
      <c r="P20" s="849"/>
      <c r="Q20" s="850"/>
      <c r="R20" s="252"/>
    </row>
    <row r="21" spans="2:57" s="144" customFormat="1" ht="40.5" customHeight="1" x14ac:dyDescent="0.2">
      <c r="B21" s="251"/>
      <c r="C21" s="289" t="s">
        <v>382</v>
      </c>
      <c r="D21" s="252"/>
      <c r="E21" s="291"/>
      <c r="F21" s="848" t="s">
        <v>544</v>
      </c>
      <c r="G21" s="849"/>
      <c r="H21" s="849"/>
      <c r="I21" s="849"/>
      <c r="J21" s="849"/>
      <c r="K21" s="849"/>
      <c r="L21" s="849"/>
      <c r="M21" s="849"/>
      <c r="N21" s="849"/>
      <c r="O21" s="849"/>
      <c r="P21" s="849"/>
      <c r="Q21" s="850"/>
      <c r="R21" s="252"/>
    </row>
    <row r="22" spans="2:57" s="144" customFormat="1" ht="27.75" customHeight="1" x14ac:dyDescent="0.2">
      <c r="B22" s="251"/>
      <c r="C22" s="289" t="s">
        <v>382</v>
      </c>
      <c r="D22" s="252"/>
      <c r="E22" s="291"/>
      <c r="F22" s="848" t="s">
        <v>545</v>
      </c>
      <c r="G22" s="849"/>
      <c r="H22" s="849"/>
      <c r="I22" s="849"/>
      <c r="J22" s="849"/>
      <c r="K22" s="849"/>
      <c r="L22" s="849"/>
      <c r="M22" s="849"/>
      <c r="N22" s="849"/>
      <c r="O22" s="849"/>
      <c r="P22" s="849"/>
      <c r="Q22" s="850"/>
      <c r="R22" s="252"/>
    </row>
    <row r="23" spans="2:57" s="144" customFormat="1" ht="16.5" customHeight="1" x14ac:dyDescent="0.2">
      <c r="B23" s="251"/>
      <c r="C23" s="289" t="s">
        <v>382</v>
      </c>
      <c r="D23" s="252"/>
      <c r="E23" s="291"/>
      <c r="F23" s="848" t="s">
        <v>546</v>
      </c>
      <c r="G23" s="848"/>
      <c r="H23" s="848"/>
      <c r="I23" s="848"/>
      <c r="J23" s="848"/>
      <c r="K23" s="848"/>
      <c r="L23" s="848"/>
      <c r="M23" s="848"/>
      <c r="N23" s="848"/>
      <c r="O23" s="848"/>
      <c r="P23" s="848"/>
      <c r="Q23" s="855"/>
      <c r="R23" s="252"/>
    </row>
    <row r="24" spans="2:57" s="144" customFormat="1" ht="15.75" customHeight="1" x14ac:dyDescent="0.2">
      <c r="B24" s="251"/>
      <c r="C24" s="289" t="s">
        <v>382</v>
      </c>
      <c r="D24" s="252"/>
      <c r="E24" s="291"/>
      <c r="F24" s="848" t="s">
        <v>547</v>
      </c>
      <c r="G24" s="848"/>
      <c r="H24" s="848"/>
      <c r="I24" s="848"/>
      <c r="J24" s="848"/>
      <c r="K24" s="848"/>
      <c r="L24" s="848"/>
      <c r="M24" s="848"/>
      <c r="N24" s="848"/>
      <c r="O24" s="848"/>
      <c r="P24" s="848"/>
      <c r="Q24" s="855"/>
      <c r="R24" s="252"/>
    </row>
    <row r="25" spans="2:57" s="144" customFormat="1" ht="42" customHeight="1" x14ac:dyDescent="0.2">
      <c r="B25" s="251"/>
      <c r="C25" s="289" t="s">
        <v>383</v>
      </c>
      <c r="D25" s="252"/>
      <c r="E25" s="291"/>
      <c r="F25" s="848" t="s">
        <v>548</v>
      </c>
      <c r="G25" s="848"/>
      <c r="H25" s="848"/>
      <c r="I25" s="848"/>
      <c r="J25" s="848"/>
      <c r="K25" s="848"/>
      <c r="L25" s="848"/>
      <c r="M25" s="848"/>
      <c r="N25" s="848"/>
      <c r="O25" s="848"/>
      <c r="P25" s="848"/>
      <c r="Q25" s="855"/>
      <c r="R25" s="252"/>
    </row>
    <row r="26" spans="2:57" s="144" customFormat="1" ht="42" customHeight="1" x14ac:dyDescent="0.2">
      <c r="B26" s="251"/>
      <c r="C26" s="289" t="s">
        <v>383</v>
      </c>
      <c r="D26" s="252"/>
      <c r="E26" s="291"/>
      <c r="F26" s="848" t="s">
        <v>549</v>
      </c>
      <c r="G26" s="848"/>
      <c r="H26" s="848"/>
      <c r="I26" s="848"/>
      <c r="J26" s="848"/>
      <c r="K26" s="848"/>
      <c r="L26" s="848"/>
      <c r="M26" s="848"/>
      <c r="N26" s="848"/>
      <c r="O26" s="848"/>
      <c r="P26" s="848"/>
      <c r="Q26" s="855"/>
      <c r="R26" s="252"/>
    </row>
    <row r="27" spans="2:57" s="144" customFormat="1" ht="27" customHeight="1" x14ac:dyDescent="0.2">
      <c r="B27" s="251"/>
      <c r="C27" s="289" t="s">
        <v>382</v>
      </c>
      <c r="D27" s="252"/>
      <c r="E27" s="291"/>
      <c r="F27" s="848" t="s">
        <v>550</v>
      </c>
      <c r="G27" s="848"/>
      <c r="H27" s="848"/>
      <c r="I27" s="848"/>
      <c r="J27" s="848"/>
      <c r="K27" s="848"/>
      <c r="L27" s="848"/>
      <c r="M27" s="848"/>
      <c r="N27" s="848"/>
      <c r="O27" s="848"/>
      <c r="P27" s="848"/>
      <c r="Q27" s="855"/>
      <c r="R27" s="252"/>
    </row>
    <row r="28" spans="2:57" s="144" customFormat="1" ht="26.25" customHeight="1" x14ac:dyDescent="0.2">
      <c r="B28" s="251"/>
      <c r="C28" s="289" t="s">
        <v>383</v>
      </c>
      <c r="D28" s="252"/>
      <c r="E28" s="292"/>
      <c r="F28" s="848" t="s">
        <v>552</v>
      </c>
      <c r="G28" s="848"/>
      <c r="H28" s="848"/>
      <c r="I28" s="848"/>
      <c r="J28" s="848"/>
      <c r="K28" s="848"/>
      <c r="L28" s="848"/>
      <c r="M28" s="848"/>
      <c r="N28" s="848"/>
      <c r="O28" s="848"/>
      <c r="P28" s="848"/>
      <c r="Q28" s="855"/>
      <c r="R28" s="252"/>
    </row>
    <row r="29" spans="2:57" s="144" customFormat="1" ht="9" customHeight="1" x14ac:dyDescent="0.2">
      <c r="B29" s="251"/>
      <c r="C29" s="150"/>
      <c r="D29" s="150"/>
      <c r="E29" s="150"/>
      <c r="F29" s="150"/>
      <c r="G29" s="150"/>
      <c r="H29" s="150"/>
      <c r="I29" s="150"/>
      <c r="J29" s="150"/>
      <c r="K29" s="150"/>
      <c r="L29" s="150"/>
      <c r="M29" s="150"/>
      <c r="N29" s="150"/>
      <c r="O29" s="150"/>
      <c r="P29" s="150"/>
      <c r="Q29" s="150"/>
      <c r="R29" s="252"/>
    </row>
    <row r="30" spans="2:57" s="144" customFormat="1" ht="28.5" customHeight="1" x14ac:dyDescent="0.2">
      <c r="B30" s="251"/>
      <c r="C30" s="281">
        <f>COUNTIF(C7:C28,"так")/22</f>
        <v>0.86363636363636365</v>
      </c>
      <c r="D30" s="251"/>
      <c r="E30" s="858" t="s">
        <v>551</v>
      </c>
      <c r="F30" s="858"/>
      <c r="G30" s="858"/>
      <c r="H30" s="858"/>
      <c r="I30" s="858"/>
      <c r="J30" s="858"/>
      <c r="K30" s="858"/>
      <c r="L30" s="858"/>
      <c r="M30" s="858"/>
      <c r="N30" s="858"/>
      <c r="O30" s="858"/>
      <c r="P30" s="858"/>
      <c r="Q30" s="858"/>
      <c r="R30" s="251"/>
    </row>
    <row r="31" spans="2:57" s="144" customFormat="1" x14ac:dyDescent="0.2">
      <c r="B31" s="251"/>
      <c r="C31" s="251"/>
      <c r="D31" s="251"/>
      <c r="E31" s="282"/>
      <c r="F31" s="282"/>
      <c r="G31" s="282"/>
      <c r="H31" s="282"/>
      <c r="I31" s="251"/>
      <c r="J31" s="251"/>
      <c r="K31" s="251"/>
      <c r="L31" s="251"/>
      <c r="M31" s="251"/>
      <c r="N31" s="251"/>
      <c r="O31" s="251"/>
      <c r="P31" s="251"/>
      <c r="Q31" s="251"/>
      <c r="R31" s="251"/>
    </row>
    <row r="32" spans="2:57" s="144" customFormat="1" x14ac:dyDescent="0.2">
      <c r="B32" s="251"/>
      <c r="C32" s="251"/>
      <c r="D32" s="251"/>
      <c r="E32" s="282"/>
      <c r="F32" s="282"/>
      <c r="G32" s="282"/>
      <c r="H32" s="282"/>
      <c r="I32" s="251"/>
      <c r="J32" s="251"/>
      <c r="K32" s="251"/>
      <c r="L32" s="251"/>
      <c r="M32" s="251"/>
      <c r="N32" s="251"/>
      <c r="O32" s="251"/>
      <c r="P32" s="251"/>
      <c r="Q32" s="251"/>
      <c r="R32" s="251"/>
    </row>
    <row r="33" spans="2:18" s="144" customFormat="1" x14ac:dyDescent="0.2">
      <c r="B33" s="251"/>
      <c r="C33" s="251"/>
      <c r="D33" s="251"/>
      <c r="E33" s="251"/>
      <c r="F33" s="251"/>
      <c r="G33" s="251"/>
      <c r="H33" s="251"/>
      <c r="I33" s="251"/>
      <c r="J33" s="251"/>
      <c r="K33" s="251"/>
      <c r="L33" s="251"/>
      <c r="M33" s="251"/>
      <c r="N33" s="251"/>
      <c r="O33" s="251"/>
      <c r="P33" s="251"/>
      <c r="Q33" s="251"/>
      <c r="R33" s="251"/>
    </row>
    <row r="34" spans="2:18" s="144" customFormat="1" x14ac:dyDescent="0.2"/>
    <row r="35" spans="2:18" s="144" customFormat="1" x14ac:dyDescent="0.2"/>
    <row r="36" spans="2:18" s="144" customFormat="1" x14ac:dyDescent="0.2"/>
    <row r="37" spans="2:18" s="144" customFormat="1" x14ac:dyDescent="0.2"/>
    <row r="38" spans="2:18" s="144" customFormat="1" x14ac:dyDescent="0.2"/>
    <row r="39" spans="2:18" s="144" customFormat="1" x14ac:dyDescent="0.2"/>
    <row r="40" spans="2:18" s="144" customFormat="1" x14ac:dyDescent="0.2"/>
    <row r="41" spans="2:18" s="144" customFormat="1" x14ac:dyDescent="0.2"/>
    <row r="42" spans="2:18" s="144" customFormat="1" x14ac:dyDescent="0.2"/>
    <row r="43" spans="2:18" s="144" customFormat="1" x14ac:dyDescent="0.2"/>
    <row r="44" spans="2:18" s="144" customFormat="1" x14ac:dyDescent="0.2"/>
    <row r="45" spans="2:18" s="144" customFormat="1" x14ac:dyDescent="0.2"/>
    <row r="46" spans="2:18" s="144" customFormat="1" x14ac:dyDescent="0.2"/>
    <row r="47" spans="2:18" s="144" customFormat="1" x14ac:dyDescent="0.2"/>
    <row r="48" spans="2:18" s="144" customFormat="1" x14ac:dyDescent="0.2"/>
    <row r="49" s="144" customFormat="1" x14ac:dyDescent="0.2"/>
    <row r="50" s="144" customFormat="1" x14ac:dyDescent="0.2"/>
    <row r="51" s="144" customFormat="1" x14ac:dyDescent="0.2"/>
    <row r="52" s="144" customFormat="1" x14ac:dyDescent="0.2"/>
    <row r="53" s="144" customFormat="1" x14ac:dyDescent="0.2"/>
    <row r="54" s="144" customFormat="1" x14ac:dyDescent="0.2"/>
    <row r="55" s="144" customFormat="1" x14ac:dyDescent="0.2"/>
    <row r="56" s="144" customFormat="1" x14ac:dyDescent="0.2"/>
    <row r="57" s="144" customFormat="1" x14ac:dyDescent="0.2"/>
    <row r="58" s="144" customFormat="1" x14ac:dyDescent="0.2"/>
    <row r="59" s="144" customFormat="1" x14ac:dyDescent="0.2"/>
    <row r="60" s="144" customFormat="1" x14ac:dyDescent="0.2"/>
    <row r="61" s="144" customFormat="1" x14ac:dyDescent="0.2"/>
    <row r="62" s="144" customFormat="1" x14ac:dyDescent="0.2"/>
    <row r="63" s="144" customFormat="1" x14ac:dyDescent="0.2"/>
    <row r="64" s="144" customFormat="1" x14ac:dyDescent="0.2"/>
    <row r="65" s="144" customFormat="1" x14ac:dyDescent="0.2"/>
    <row r="66" s="144" customFormat="1" x14ac:dyDescent="0.2"/>
    <row r="67" s="144" customFormat="1" x14ac:dyDescent="0.2"/>
    <row r="68" s="144" customFormat="1" x14ac:dyDescent="0.2"/>
    <row r="69" s="144" customFormat="1" x14ac:dyDescent="0.2"/>
    <row r="70" s="144" customFormat="1" x14ac:dyDescent="0.2"/>
    <row r="71" s="144" customFormat="1" x14ac:dyDescent="0.2"/>
    <row r="72" s="144" customFormat="1" x14ac:dyDescent="0.2"/>
    <row r="73" s="144" customFormat="1" x14ac:dyDescent="0.2"/>
    <row r="74" s="144" customFormat="1" x14ac:dyDescent="0.2"/>
    <row r="75" s="144" customFormat="1" x14ac:dyDescent="0.2"/>
    <row r="76" s="144" customFormat="1" x14ac:dyDescent="0.2"/>
    <row r="77" s="144" customFormat="1" x14ac:dyDescent="0.2"/>
    <row r="78" s="144" customFormat="1" x14ac:dyDescent="0.2"/>
    <row r="79" s="144" customFormat="1" x14ac:dyDescent="0.2"/>
    <row r="80" s="144" customFormat="1" x14ac:dyDescent="0.2"/>
    <row r="81" s="144" customFormat="1" x14ac:dyDescent="0.2"/>
    <row r="82" s="144" customFormat="1" x14ac:dyDescent="0.2"/>
    <row r="83" s="144" customFormat="1" x14ac:dyDescent="0.2"/>
    <row r="84" s="144" customFormat="1" x14ac:dyDescent="0.2"/>
    <row r="85" s="144" customFormat="1" x14ac:dyDescent="0.2"/>
    <row r="86" s="144" customFormat="1" x14ac:dyDescent="0.2"/>
    <row r="87" s="144" customFormat="1" x14ac:dyDescent="0.2"/>
    <row r="88" s="144" customFormat="1" x14ac:dyDescent="0.2"/>
    <row r="89" s="144" customFormat="1" x14ac:dyDescent="0.2"/>
    <row r="90" s="144" customFormat="1" x14ac:dyDescent="0.2"/>
    <row r="91" s="144" customFormat="1" x14ac:dyDescent="0.2"/>
    <row r="92" s="144" customFormat="1" x14ac:dyDescent="0.2"/>
    <row r="93" s="144" customFormat="1" x14ac:dyDescent="0.2"/>
    <row r="94" s="144" customFormat="1" x14ac:dyDescent="0.2"/>
    <row r="95" s="144" customFormat="1" x14ac:dyDescent="0.2"/>
    <row r="96" s="144" customFormat="1" x14ac:dyDescent="0.2"/>
    <row r="97" s="144" customFormat="1" x14ac:dyDescent="0.2"/>
    <row r="98" s="144" customFormat="1" x14ac:dyDescent="0.2"/>
    <row r="99" s="144" customFormat="1" x14ac:dyDescent="0.2"/>
    <row r="100" s="144" customFormat="1" x14ac:dyDescent="0.2"/>
    <row r="101" s="144" customFormat="1" x14ac:dyDescent="0.2"/>
    <row r="102" s="144" customFormat="1" x14ac:dyDescent="0.2"/>
    <row r="103" s="144" customFormat="1" x14ac:dyDescent="0.2"/>
    <row r="104" s="144" customFormat="1" x14ac:dyDescent="0.2"/>
    <row r="105" s="144" customFormat="1" x14ac:dyDescent="0.2"/>
    <row r="106" s="144" customFormat="1" x14ac:dyDescent="0.2"/>
    <row r="107" s="144" customFormat="1" x14ac:dyDescent="0.2"/>
    <row r="108" s="144" customFormat="1" x14ac:dyDescent="0.2"/>
    <row r="109" s="144" customFormat="1" x14ac:dyDescent="0.2"/>
    <row r="110" s="144" customFormat="1" x14ac:dyDescent="0.2"/>
    <row r="111" s="144" customFormat="1" x14ac:dyDescent="0.2"/>
    <row r="112" s="144" customFormat="1" x14ac:dyDescent="0.2"/>
    <row r="113" s="144" customFormat="1" x14ac:dyDescent="0.2"/>
    <row r="114" s="144" customFormat="1" x14ac:dyDescent="0.2"/>
    <row r="115" s="144" customFormat="1" x14ac:dyDescent="0.2"/>
    <row r="116" s="144" customFormat="1" x14ac:dyDescent="0.2"/>
    <row r="117" s="144" customFormat="1" x14ac:dyDescent="0.2"/>
    <row r="118" s="144" customFormat="1" x14ac:dyDescent="0.2"/>
    <row r="119" s="144" customFormat="1" x14ac:dyDescent="0.2"/>
    <row r="120" s="144" customFormat="1" x14ac:dyDescent="0.2"/>
    <row r="121" s="144" customFormat="1" x14ac:dyDescent="0.2"/>
    <row r="122" s="144" customFormat="1" x14ac:dyDescent="0.2"/>
    <row r="123" s="144" customFormat="1" x14ac:dyDescent="0.2"/>
    <row r="124" s="144" customFormat="1" x14ac:dyDescent="0.2"/>
    <row r="125" s="144" customFormat="1" x14ac:dyDescent="0.2"/>
    <row r="126" s="144" customFormat="1" x14ac:dyDescent="0.2"/>
    <row r="127" s="144" customFormat="1" x14ac:dyDescent="0.2"/>
    <row r="128" s="144" customFormat="1" x14ac:dyDescent="0.2"/>
    <row r="129" s="144" customFormat="1" x14ac:dyDescent="0.2"/>
    <row r="130" s="144" customFormat="1" x14ac:dyDescent="0.2"/>
    <row r="131" s="144" customFormat="1" x14ac:dyDescent="0.2"/>
    <row r="132" s="144" customFormat="1" x14ac:dyDescent="0.2"/>
    <row r="133" s="144" customFormat="1" x14ac:dyDescent="0.2"/>
    <row r="134" s="144" customFormat="1" x14ac:dyDescent="0.2"/>
    <row r="135" s="144" customFormat="1" x14ac:dyDescent="0.2"/>
    <row r="136" s="144" customFormat="1" x14ac:dyDescent="0.2"/>
    <row r="137" s="144" customFormat="1" x14ac:dyDescent="0.2"/>
    <row r="138" s="144" customFormat="1" x14ac:dyDescent="0.2"/>
    <row r="139" s="144" customFormat="1" x14ac:dyDescent="0.2"/>
    <row r="140" s="144" customFormat="1" x14ac:dyDescent="0.2"/>
    <row r="141" s="144" customFormat="1" x14ac:dyDescent="0.2"/>
    <row r="142" s="144" customFormat="1" x14ac:dyDescent="0.2"/>
    <row r="143" s="144" customFormat="1" x14ac:dyDescent="0.2"/>
    <row r="144" s="144" customFormat="1" x14ac:dyDescent="0.2"/>
    <row r="145" s="144" customFormat="1" x14ac:dyDescent="0.2"/>
    <row r="146" s="144" customFormat="1" x14ac:dyDescent="0.2"/>
    <row r="147" s="144" customFormat="1" x14ac:dyDescent="0.2"/>
    <row r="148" s="144" customFormat="1" x14ac:dyDescent="0.2"/>
    <row r="149" s="144" customFormat="1" x14ac:dyDescent="0.2"/>
    <row r="150" s="144" customFormat="1" x14ac:dyDescent="0.2"/>
    <row r="151" s="144" customFormat="1" x14ac:dyDescent="0.2"/>
    <row r="152" s="144" customFormat="1" x14ac:dyDescent="0.2"/>
    <row r="153" s="144" customFormat="1" x14ac:dyDescent="0.2"/>
    <row r="154" s="144" customFormat="1" x14ac:dyDescent="0.2"/>
    <row r="155" s="144" customFormat="1" x14ac:dyDescent="0.2"/>
    <row r="156" s="144" customFormat="1" x14ac:dyDescent="0.2"/>
    <row r="157" s="144" customFormat="1" x14ac:dyDescent="0.2"/>
    <row r="158" s="144" customFormat="1" x14ac:dyDescent="0.2"/>
    <row r="159" s="144" customFormat="1" x14ac:dyDescent="0.2"/>
    <row r="160" s="144" customFormat="1" x14ac:dyDescent="0.2"/>
    <row r="161" s="144" customFormat="1" x14ac:dyDescent="0.2"/>
    <row r="162" s="144" customFormat="1" x14ac:dyDescent="0.2"/>
    <row r="163" s="144" customFormat="1" x14ac:dyDescent="0.2"/>
    <row r="164" s="144" customFormat="1" x14ac:dyDescent="0.2"/>
    <row r="165" s="144" customFormat="1" x14ac:dyDescent="0.2"/>
    <row r="166" s="144" customFormat="1" x14ac:dyDescent="0.2"/>
    <row r="167" s="144" customFormat="1" x14ac:dyDescent="0.2"/>
    <row r="168" s="144" customFormat="1" x14ac:dyDescent="0.2"/>
    <row r="169" s="144" customFormat="1" x14ac:dyDescent="0.2"/>
    <row r="170" s="144" customFormat="1" x14ac:dyDescent="0.2"/>
    <row r="171" s="144" customFormat="1" x14ac:dyDescent="0.2"/>
    <row r="172" s="144" customFormat="1" x14ac:dyDescent="0.2"/>
    <row r="173" s="144" customFormat="1" x14ac:dyDescent="0.2"/>
    <row r="174" s="144" customFormat="1" x14ac:dyDescent="0.2"/>
    <row r="175" s="144" customFormat="1" x14ac:dyDescent="0.2"/>
    <row r="176" s="144" customFormat="1" x14ac:dyDescent="0.2"/>
    <row r="177" s="144" customFormat="1" x14ac:dyDescent="0.2"/>
    <row r="178" s="144" customFormat="1" x14ac:dyDescent="0.2"/>
    <row r="179" s="144" customFormat="1" x14ac:dyDescent="0.2"/>
    <row r="180" s="144" customFormat="1" x14ac:dyDescent="0.2"/>
    <row r="181" s="144" customFormat="1" x14ac:dyDescent="0.2"/>
    <row r="182" s="144" customFormat="1" x14ac:dyDescent="0.2"/>
    <row r="183" s="144" customFormat="1" x14ac:dyDescent="0.2"/>
    <row r="184" s="144" customFormat="1" x14ac:dyDescent="0.2"/>
    <row r="185" s="144" customFormat="1" x14ac:dyDescent="0.2"/>
    <row r="186" s="144" customFormat="1" x14ac:dyDescent="0.2"/>
    <row r="187" s="144" customFormat="1" x14ac:dyDescent="0.2"/>
    <row r="188" s="144" customFormat="1" x14ac:dyDescent="0.2"/>
    <row r="189" s="144" customFormat="1" x14ac:dyDescent="0.2"/>
    <row r="190" s="144" customFormat="1" x14ac:dyDescent="0.2"/>
    <row r="191" s="144" customFormat="1" x14ac:dyDescent="0.2"/>
    <row r="192" s="144" customFormat="1" x14ac:dyDescent="0.2"/>
    <row r="193" s="144" customFormat="1" x14ac:dyDescent="0.2"/>
    <row r="194" s="144" customFormat="1" x14ac:dyDescent="0.2"/>
    <row r="195" s="144" customFormat="1" x14ac:dyDescent="0.2"/>
    <row r="196" s="144" customFormat="1" x14ac:dyDescent="0.2"/>
    <row r="197" s="144" customFormat="1" x14ac:dyDescent="0.2"/>
    <row r="198" s="144" customFormat="1" x14ac:dyDescent="0.2"/>
    <row r="199" s="144" customFormat="1" x14ac:dyDescent="0.2"/>
    <row r="200" s="144" customFormat="1" x14ac:dyDescent="0.2"/>
    <row r="201" s="144" customFormat="1" x14ac:dyDescent="0.2"/>
    <row r="202" s="144" customFormat="1" x14ac:dyDescent="0.2"/>
    <row r="203" s="144" customFormat="1" x14ac:dyDescent="0.2"/>
    <row r="204" s="144" customFormat="1" x14ac:dyDescent="0.2"/>
    <row r="205" s="144" customFormat="1" x14ac:dyDescent="0.2"/>
    <row r="206" s="144" customFormat="1" x14ac:dyDescent="0.2"/>
    <row r="207" s="144" customFormat="1" x14ac:dyDescent="0.2"/>
    <row r="208" s="144" customFormat="1" x14ac:dyDescent="0.2"/>
    <row r="209" s="144" customFormat="1" x14ac:dyDescent="0.2"/>
    <row r="210" s="144" customFormat="1" x14ac:dyDescent="0.2"/>
    <row r="211" s="144" customFormat="1" x14ac:dyDescent="0.2"/>
    <row r="212" s="144" customFormat="1" x14ac:dyDescent="0.2"/>
    <row r="213" s="144" customFormat="1" x14ac:dyDescent="0.2"/>
    <row r="214" s="144" customFormat="1" x14ac:dyDescent="0.2"/>
    <row r="215" s="144" customFormat="1" x14ac:dyDescent="0.2"/>
    <row r="216" s="144" customFormat="1" x14ac:dyDescent="0.2"/>
    <row r="217" s="144" customFormat="1" x14ac:dyDescent="0.2"/>
    <row r="218" s="144" customFormat="1" x14ac:dyDescent="0.2"/>
    <row r="219" s="144" customFormat="1" x14ac:dyDescent="0.2"/>
    <row r="220" s="144" customFormat="1" x14ac:dyDescent="0.2"/>
    <row r="221" s="144" customFormat="1" x14ac:dyDescent="0.2"/>
    <row r="222" s="144" customFormat="1" x14ac:dyDescent="0.2"/>
    <row r="223" s="144" customFormat="1" x14ac:dyDescent="0.2"/>
    <row r="224" s="144" customFormat="1" x14ac:dyDescent="0.2"/>
    <row r="225" s="144" customFormat="1" x14ac:dyDescent="0.2"/>
    <row r="226" s="144" customFormat="1" x14ac:dyDescent="0.2"/>
    <row r="227" s="144" customFormat="1" x14ac:dyDescent="0.2"/>
    <row r="228" s="144" customFormat="1" x14ac:dyDescent="0.2"/>
    <row r="229" s="144" customFormat="1" x14ac:dyDescent="0.2"/>
    <row r="230" s="144" customFormat="1" x14ac:dyDescent="0.2"/>
    <row r="231" s="144" customFormat="1" x14ac:dyDescent="0.2"/>
    <row r="232" s="144" customFormat="1" x14ac:dyDescent="0.2"/>
    <row r="233" s="144" customFormat="1" x14ac:dyDescent="0.2"/>
    <row r="234" s="144" customFormat="1" x14ac:dyDescent="0.2"/>
    <row r="235" s="144" customFormat="1" x14ac:dyDescent="0.2"/>
    <row r="236" s="144" customFormat="1" x14ac:dyDescent="0.2"/>
    <row r="237" s="144" customFormat="1" x14ac:dyDescent="0.2"/>
    <row r="238" s="144" customFormat="1" x14ac:dyDescent="0.2"/>
    <row r="239" s="144" customFormat="1" x14ac:dyDescent="0.2"/>
    <row r="240" s="144" customFormat="1" x14ac:dyDescent="0.2"/>
    <row r="241" s="144" customFormat="1" x14ac:dyDescent="0.2"/>
    <row r="242" s="144" customFormat="1" x14ac:dyDescent="0.2"/>
    <row r="243" s="144" customFormat="1" x14ac:dyDescent="0.2"/>
    <row r="244" s="144" customFormat="1" x14ac:dyDescent="0.2"/>
    <row r="245" s="144" customFormat="1" x14ac:dyDescent="0.2"/>
    <row r="246" s="144" customFormat="1" x14ac:dyDescent="0.2"/>
    <row r="247" s="144" customFormat="1" x14ac:dyDescent="0.2"/>
    <row r="248" s="144" customFormat="1" x14ac:dyDescent="0.2"/>
    <row r="249" s="144" customFormat="1" x14ac:dyDescent="0.2"/>
    <row r="250" s="144" customFormat="1" x14ac:dyDescent="0.2"/>
    <row r="251" s="144" customFormat="1" x14ac:dyDescent="0.2"/>
    <row r="252" s="144" customFormat="1" x14ac:dyDescent="0.2"/>
    <row r="253" s="144" customFormat="1" x14ac:dyDescent="0.2"/>
    <row r="254" s="144" customFormat="1" x14ac:dyDescent="0.2"/>
    <row r="255" s="144" customFormat="1" x14ac:dyDescent="0.2"/>
    <row r="256" s="144" customFormat="1" x14ac:dyDescent="0.2"/>
    <row r="257" s="144" customFormat="1" x14ac:dyDescent="0.2"/>
    <row r="258" s="144" customFormat="1" x14ac:dyDescent="0.2"/>
    <row r="259" s="144" customFormat="1" x14ac:dyDescent="0.2"/>
    <row r="260" s="144" customFormat="1" x14ac:dyDescent="0.2"/>
    <row r="261" s="144" customFormat="1" x14ac:dyDescent="0.2"/>
    <row r="262" s="144" customFormat="1" x14ac:dyDescent="0.2"/>
    <row r="263" s="144" customFormat="1" x14ac:dyDescent="0.2"/>
    <row r="264" s="144" customFormat="1" x14ac:dyDescent="0.2"/>
    <row r="265" s="144" customFormat="1" x14ac:dyDescent="0.2"/>
    <row r="266" s="144" customFormat="1" x14ac:dyDescent="0.2"/>
    <row r="267" s="144" customFormat="1" x14ac:dyDescent="0.2"/>
    <row r="268" s="144" customFormat="1" x14ac:dyDescent="0.2"/>
    <row r="269" s="144" customFormat="1" x14ac:dyDescent="0.2"/>
    <row r="270" s="144" customFormat="1" x14ac:dyDescent="0.2"/>
    <row r="271" s="144" customFormat="1" x14ac:dyDescent="0.2"/>
    <row r="272" s="144" customFormat="1" x14ac:dyDescent="0.2"/>
    <row r="273" s="144" customFormat="1" x14ac:dyDescent="0.2"/>
    <row r="274" s="144" customFormat="1" x14ac:dyDescent="0.2"/>
    <row r="275" s="144" customFormat="1" x14ac:dyDescent="0.2"/>
    <row r="276" s="144" customFormat="1" x14ac:dyDescent="0.2"/>
    <row r="277" s="144" customFormat="1" x14ac:dyDescent="0.2"/>
    <row r="278" s="144" customFormat="1" x14ac:dyDescent="0.2"/>
    <row r="279" s="144" customFormat="1" x14ac:dyDescent="0.2"/>
    <row r="280" s="144" customFormat="1" x14ac:dyDescent="0.2"/>
    <row r="281" s="144" customFormat="1" x14ac:dyDescent="0.2"/>
    <row r="282" s="144" customFormat="1" x14ac:dyDescent="0.2"/>
    <row r="283" s="144" customFormat="1" x14ac:dyDescent="0.2"/>
    <row r="284" s="144" customFormat="1" x14ac:dyDescent="0.2"/>
    <row r="285" s="144" customFormat="1" x14ac:dyDescent="0.2"/>
    <row r="286" s="144" customFormat="1" x14ac:dyDescent="0.2"/>
    <row r="287" s="144" customFormat="1" x14ac:dyDescent="0.2"/>
    <row r="288" s="144" customFormat="1" x14ac:dyDescent="0.2"/>
    <row r="289" s="144" customFormat="1" x14ac:dyDescent="0.2"/>
    <row r="290" s="144" customFormat="1" x14ac:dyDescent="0.2"/>
    <row r="291" s="144" customFormat="1" x14ac:dyDescent="0.2"/>
    <row r="292" s="144" customFormat="1" x14ac:dyDescent="0.2"/>
    <row r="293" s="144" customFormat="1" x14ac:dyDescent="0.2"/>
    <row r="294" s="144" customFormat="1" x14ac:dyDescent="0.2"/>
    <row r="295" s="144" customFormat="1" x14ac:dyDescent="0.2"/>
    <row r="296" s="144" customFormat="1" x14ac:dyDescent="0.2"/>
    <row r="297" s="144" customFormat="1" x14ac:dyDescent="0.2"/>
    <row r="298" s="144" customFormat="1" x14ac:dyDescent="0.2"/>
    <row r="299" s="144" customFormat="1" x14ac:dyDescent="0.2"/>
    <row r="300" s="144" customFormat="1" x14ac:dyDescent="0.2"/>
    <row r="301" s="144" customFormat="1" x14ac:dyDescent="0.2"/>
    <row r="302" s="144" customFormat="1" x14ac:dyDescent="0.2"/>
    <row r="303" s="144" customFormat="1" x14ac:dyDescent="0.2"/>
    <row r="304" s="144" customFormat="1" x14ac:dyDescent="0.2"/>
    <row r="305" s="144" customFormat="1" x14ac:dyDescent="0.2"/>
    <row r="306" s="144" customFormat="1" x14ac:dyDescent="0.2"/>
    <row r="307" s="144" customFormat="1" x14ac:dyDescent="0.2"/>
    <row r="308" s="144" customFormat="1" x14ac:dyDescent="0.2"/>
    <row r="309" s="144" customFormat="1" x14ac:dyDescent="0.2"/>
    <row r="310" s="144" customFormat="1" x14ac:dyDescent="0.2"/>
    <row r="311" s="144" customFormat="1" x14ac:dyDescent="0.2"/>
    <row r="312" s="144" customFormat="1" x14ac:dyDescent="0.2"/>
    <row r="313" s="144" customFormat="1" x14ac:dyDescent="0.2"/>
    <row r="314" s="144" customFormat="1" x14ac:dyDescent="0.2"/>
    <row r="315" s="144" customFormat="1" x14ac:dyDescent="0.2"/>
    <row r="316" s="144" customFormat="1" x14ac:dyDescent="0.2"/>
    <row r="317" s="144" customFormat="1" x14ac:dyDescent="0.2"/>
    <row r="318" s="144" customFormat="1" x14ac:dyDescent="0.2"/>
    <row r="319" s="144" customFormat="1" x14ac:dyDescent="0.2"/>
    <row r="320" s="144" customFormat="1" x14ac:dyDescent="0.2"/>
    <row r="321" s="144" customFormat="1" x14ac:dyDescent="0.2"/>
    <row r="322" s="144" customFormat="1" x14ac:dyDescent="0.2"/>
    <row r="323" s="144" customFormat="1" x14ac:dyDescent="0.2"/>
    <row r="324" s="144" customFormat="1" x14ac:dyDescent="0.2"/>
    <row r="325" s="144" customFormat="1" x14ac:dyDescent="0.2"/>
    <row r="326" s="144" customFormat="1" x14ac:dyDescent="0.2"/>
    <row r="327" s="144" customFormat="1" x14ac:dyDescent="0.2"/>
    <row r="328" s="144" customFormat="1" x14ac:dyDescent="0.2"/>
    <row r="329" s="144" customFormat="1" x14ac:dyDescent="0.2"/>
    <row r="330" s="144" customFormat="1" x14ac:dyDescent="0.2"/>
    <row r="331" s="144" customFormat="1" x14ac:dyDescent="0.2"/>
    <row r="332" s="144" customFormat="1" x14ac:dyDescent="0.2"/>
    <row r="333" s="144" customFormat="1" x14ac:dyDescent="0.2"/>
    <row r="334" s="144" customFormat="1" x14ac:dyDescent="0.2"/>
    <row r="335" s="144" customFormat="1" x14ac:dyDescent="0.2"/>
    <row r="336" s="144" customFormat="1" x14ac:dyDescent="0.2"/>
    <row r="337" s="144" customFormat="1" x14ac:dyDescent="0.2"/>
    <row r="338" s="144" customFormat="1" x14ac:dyDescent="0.2"/>
    <row r="339" s="144" customFormat="1" x14ac:dyDescent="0.2"/>
    <row r="340" s="144" customFormat="1" x14ac:dyDescent="0.2"/>
    <row r="341" s="144" customFormat="1" x14ac:dyDescent="0.2"/>
    <row r="342" s="144" customFormat="1" x14ac:dyDescent="0.2"/>
    <row r="343" s="144" customFormat="1" x14ac:dyDescent="0.2"/>
    <row r="344" s="144" customFormat="1" x14ac:dyDescent="0.2"/>
    <row r="345" s="144" customFormat="1" x14ac:dyDescent="0.2"/>
    <row r="346" s="144" customFormat="1" x14ac:dyDescent="0.2"/>
    <row r="347" s="144" customFormat="1" x14ac:dyDescent="0.2"/>
    <row r="348" s="144" customFormat="1" x14ac:dyDescent="0.2"/>
    <row r="349" s="144" customFormat="1" x14ac:dyDescent="0.2"/>
    <row r="350" s="144" customFormat="1" x14ac:dyDescent="0.2"/>
    <row r="351" s="144" customFormat="1" x14ac:dyDescent="0.2"/>
    <row r="352" s="144" customFormat="1" x14ac:dyDescent="0.2"/>
    <row r="353" s="144" customFormat="1" x14ac:dyDescent="0.2"/>
    <row r="354" s="144" customFormat="1" x14ac:dyDescent="0.2"/>
    <row r="355" s="144" customFormat="1" x14ac:dyDescent="0.2"/>
    <row r="356" s="144" customFormat="1" x14ac:dyDescent="0.2"/>
    <row r="357" s="144" customFormat="1" x14ac:dyDescent="0.2"/>
    <row r="358" s="144" customFormat="1" x14ac:dyDescent="0.2"/>
    <row r="359" s="144" customFormat="1" x14ac:dyDescent="0.2"/>
    <row r="360" s="144" customFormat="1" x14ac:dyDescent="0.2"/>
    <row r="361" s="144" customFormat="1" x14ac:dyDescent="0.2"/>
    <row r="362" s="144" customFormat="1" x14ac:dyDescent="0.2"/>
    <row r="363" s="144" customFormat="1" x14ac:dyDescent="0.2"/>
    <row r="364" s="144" customFormat="1" x14ac:dyDescent="0.2"/>
    <row r="365" s="144" customFormat="1" x14ac:dyDescent="0.2"/>
    <row r="366" s="144" customFormat="1" x14ac:dyDescent="0.2"/>
    <row r="367" s="144" customFormat="1" x14ac:dyDescent="0.2"/>
    <row r="368" s="144" customFormat="1" x14ac:dyDescent="0.2"/>
    <row r="369" s="144" customFormat="1" x14ac:dyDescent="0.2"/>
    <row r="370" s="144" customFormat="1" x14ac:dyDescent="0.2"/>
    <row r="371" s="144" customFormat="1" x14ac:dyDescent="0.2"/>
    <row r="372" s="144" customFormat="1" x14ac:dyDescent="0.2"/>
    <row r="373" s="144" customFormat="1" x14ac:dyDescent="0.2"/>
    <row r="374" s="144" customFormat="1" x14ac:dyDescent="0.2"/>
    <row r="375" s="144" customFormat="1" x14ac:dyDescent="0.2"/>
    <row r="376" s="144" customFormat="1" x14ac:dyDescent="0.2"/>
    <row r="377" s="144" customFormat="1" x14ac:dyDescent="0.2"/>
    <row r="378" s="144" customFormat="1" x14ac:dyDescent="0.2"/>
    <row r="379" s="144" customFormat="1" x14ac:dyDescent="0.2"/>
    <row r="380" s="144" customFormat="1" x14ac:dyDescent="0.2"/>
    <row r="381" s="144" customFormat="1" x14ac:dyDescent="0.2"/>
    <row r="382" s="144" customFormat="1" x14ac:dyDescent="0.2"/>
    <row r="383" s="144" customFormat="1" x14ac:dyDescent="0.2"/>
    <row r="384" s="144" customFormat="1" x14ac:dyDescent="0.2"/>
    <row r="385" s="144" customFormat="1" x14ac:dyDescent="0.2"/>
    <row r="386" s="144" customFormat="1" x14ac:dyDescent="0.2"/>
    <row r="387" s="144" customFormat="1" x14ac:dyDescent="0.2"/>
    <row r="388" s="144" customFormat="1" x14ac:dyDescent="0.2"/>
    <row r="389" s="144" customFormat="1" x14ac:dyDescent="0.2"/>
    <row r="390" s="144" customFormat="1" x14ac:dyDescent="0.2"/>
    <row r="391" s="144" customFormat="1" x14ac:dyDescent="0.2"/>
    <row r="392" s="144" customFormat="1" x14ac:dyDescent="0.2"/>
    <row r="393" s="144" customFormat="1" x14ac:dyDescent="0.2"/>
    <row r="394" s="144" customFormat="1" x14ac:dyDescent="0.2"/>
    <row r="395" s="144" customFormat="1" x14ac:dyDescent="0.2"/>
    <row r="396" s="144" customFormat="1" x14ac:dyDescent="0.2"/>
    <row r="397" s="144" customFormat="1" x14ac:dyDescent="0.2"/>
    <row r="398" s="144" customFormat="1" x14ac:dyDescent="0.2"/>
  </sheetData>
  <mergeCells count="27">
    <mergeCell ref="F27:Q27"/>
    <mergeCell ref="F28:Q28"/>
    <mergeCell ref="E30:Q30"/>
    <mergeCell ref="F21:Q21"/>
    <mergeCell ref="F22:Q22"/>
    <mergeCell ref="F23:Q23"/>
    <mergeCell ref="F24:Q24"/>
    <mergeCell ref="F25:Q25"/>
    <mergeCell ref="F26:Q26"/>
    <mergeCell ref="F20:Q20"/>
    <mergeCell ref="F9:Q9"/>
    <mergeCell ref="F10:Q10"/>
    <mergeCell ref="F11:Q11"/>
    <mergeCell ref="F12:Q12"/>
    <mergeCell ref="F13:Q13"/>
    <mergeCell ref="F14:Q14"/>
    <mergeCell ref="F15:Q15"/>
    <mergeCell ref="F16:Q16"/>
    <mergeCell ref="F17:Q17"/>
    <mergeCell ref="F18:Q18"/>
    <mergeCell ref="F19:Q19"/>
    <mergeCell ref="F8:Q8"/>
    <mergeCell ref="C2:Q2"/>
    <mergeCell ref="C3:Q4"/>
    <mergeCell ref="C5:Q5"/>
    <mergeCell ref="E6:Q6"/>
    <mergeCell ref="F7:Q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47625</xdr:colOff>
                    <xdr:row>6</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47625</xdr:colOff>
                    <xdr:row>7</xdr:row>
                    <xdr:rowOff>133350</xdr:rowOff>
                  </from>
                  <to>
                    <xdr:col>5</xdr:col>
                    <xdr:colOff>19050</xdr:colOff>
                    <xdr:row>7</xdr:row>
                    <xdr:rowOff>361950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xdr:col>
                    <xdr:colOff>47625</xdr:colOff>
                    <xdr:row>7</xdr:row>
                    <xdr:rowOff>133350</xdr:rowOff>
                  </from>
                  <to>
                    <xdr:col>5</xdr:col>
                    <xdr:colOff>19050</xdr:colOff>
                    <xdr:row>7</xdr:row>
                    <xdr:rowOff>361950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xdr:col>
                    <xdr:colOff>47625</xdr:colOff>
                    <xdr:row>7</xdr:row>
                    <xdr:rowOff>485775</xdr:rowOff>
                  </from>
                  <to>
                    <xdr:col>5</xdr:col>
                    <xdr:colOff>19050</xdr:colOff>
                    <xdr:row>8</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4</xdr:col>
                    <xdr:colOff>47625</xdr:colOff>
                    <xdr:row>7</xdr:row>
                    <xdr:rowOff>314325</xdr:rowOff>
                  </from>
                  <to>
                    <xdr:col>5</xdr:col>
                    <xdr:colOff>19050</xdr:colOff>
                    <xdr:row>7</xdr:row>
                    <xdr:rowOff>542925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xdr:col>
                    <xdr:colOff>47625</xdr:colOff>
                    <xdr:row>8</xdr:row>
                    <xdr:rowOff>133350</xdr:rowOff>
                  </from>
                  <to>
                    <xdr:col>5</xdr:col>
                    <xdr:colOff>19050</xdr:colOff>
                    <xdr:row>8</xdr:row>
                    <xdr:rowOff>361950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4</xdr:col>
                    <xdr:colOff>47625</xdr:colOff>
                    <xdr:row>8</xdr:row>
                    <xdr:rowOff>485775</xdr:rowOff>
                  </from>
                  <to>
                    <xdr:col>5</xdr:col>
                    <xdr:colOff>19050</xdr:colOff>
                    <xdr:row>9</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47625</xdr:colOff>
                    <xdr:row>8</xdr:row>
                    <xdr:rowOff>314325</xdr:rowOff>
                  </from>
                  <to>
                    <xdr:col>5</xdr:col>
                    <xdr:colOff>19050</xdr:colOff>
                    <xdr:row>8</xdr:row>
                    <xdr:rowOff>542925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4</xdr:col>
                    <xdr:colOff>47625</xdr:colOff>
                    <xdr:row>9</xdr:row>
                    <xdr:rowOff>133350</xdr:rowOff>
                  </from>
                  <to>
                    <xdr:col>5</xdr:col>
                    <xdr:colOff>19050</xdr:colOff>
                    <xdr:row>9</xdr:row>
                    <xdr:rowOff>361950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4</xdr:col>
                    <xdr:colOff>47625</xdr:colOff>
                    <xdr:row>9</xdr:row>
                    <xdr:rowOff>485775</xdr:rowOff>
                  </from>
                  <to>
                    <xdr:col>5</xdr:col>
                    <xdr:colOff>19050</xdr:colOff>
                    <xdr:row>10</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4</xdr:col>
                    <xdr:colOff>47625</xdr:colOff>
                    <xdr:row>9</xdr:row>
                    <xdr:rowOff>314325</xdr:rowOff>
                  </from>
                  <to>
                    <xdr:col>5</xdr:col>
                    <xdr:colOff>19050</xdr:colOff>
                    <xdr:row>9</xdr:row>
                    <xdr:rowOff>542925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4</xdr:col>
                    <xdr:colOff>47625</xdr:colOff>
                    <xdr:row>10</xdr:row>
                    <xdr:rowOff>142875</xdr:rowOff>
                  </from>
                  <to>
                    <xdr:col>5</xdr:col>
                    <xdr:colOff>19050</xdr:colOff>
                    <xdr:row>11</xdr:row>
                    <xdr:rowOff>28575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47625</xdr:colOff>
                    <xdr:row>9</xdr:row>
                    <xdr:rowOff>666750</xdr:rowOff>
                  </from>
                  <to>
                    <xdr:col>5</xdr:col>
                    <xdr:colOff>19050</xdr:colOff>
                    <xdr:row>10</xdr:row>
                    <xdr:rowOff>200025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4</xdr:col>
                    <xdr:colOff>47625</xdr:colOff>
                    <xdr:row>11</xdr:row>
                    <xdr:rowOff>133350</xdr:rowOff>
                  </from>
                  <to>
                    <xdr:col>5</xdr:col>
                    <xdr:colOff>19050</xdr:colOff>
                    <xdr:row>12</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47625</xdr:colOff>
                    <xdr:row>12</xdr:row>
                    <xdr:rowOff>133350</xdr:rowOff>
                  </from>
                  <to>
                    <xdr:col>5</xdr:col>
                    <xdr:colOff>19050</xdr:colOff>
                    <xdr:row>12</xdr:row>
                    <xdr:rowOff>361950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xdr:col>
                    <xdr:colOff>47625</xdr:colOff>
                    <xdr:row>12</xdr:row>
                    <xdr:rowOff>485775</xdr:rowOff>
                  </from>
                  <to>
                    <xdr:col>5</xdr:col>
                    <xdr:colOff>19050</xdr:colOff>
                    <xdr:row>13</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4</xdr:col>
                    <xdr:colOff>47625</xdr:colOff>
                    <xdr:row>12</xdr:row>
                    <xdr:rowOff>314325</xdr:rowOff>
                  </from>
                  <to>
                    <xdr:col>5</xdr:col>
                    <xdr:colOff>19050</xdr:colOff>
                    <xdr:row>12</xdr:row>
                    <xdr:rowOff>542925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4</xdr:col>
                    <xdr:colOff>47625</xdr:colOff>
                    <xdr:row>13</xdr:row>
                    <xdr:rowOff>123825</xdr:rowOff>
                  </from>
                  <to>
                    <xdr:col>5</xdr:col>
                    <xdr:colOff>19050</xdr:colOff>
                    <xdr:row>13</xdr:row>
                    <xdr:rowOff>352425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4</xdr:col>
                    <xdr:colOff>47625</xdr:colOff>
                    <xdr:row>13</xdr:row>
                    <xdr:rowOff>476250</xdr:rowOff>
                  </from>
                  <to>
                    <xdr:col>5</xdr:col>
                    <xdr:colOff>19050</xdr:colOff>
                    <xdr:row>14</xdr:row>
                    <xdr:rowOff>19050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4</xdr:col>
                    <xdr:colOff>47625</xdr:colOff>
                    <xdr:row>13</xdr:row>
                    <xdr:rowOff>304800</xdr:rowOff>
                  </from>
                  <to>
                    <xdr:col>5</xdr:col>
                    <xdr:colOff>19050</xdr:colOff>
                    <xdr:row>13</xdr:row>
                    <xdr:rowOff>533400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4</xdr:col>
                    <xdr:colOff>47625</xdr:colOff>
                    <xdr:row>14</xdr:row>
                    <xdr:rowOff>304800</xdr:rowOff>
                  </from>
                  <to>
                    <xdr:col>5</xdr:col>
                    <xdr:colOff>19050</xdr:colOff>
                    <xdr:row>15</xdr:row>
                    <xdr:rowOff>28575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4</xdr:col>
                    <xdr:colOff>47625</xdr:colOff>
                    <xdr:row>14</xdr:row>
                    <xdr:rowOff>133350</xdr:rowOff>
                  </from>
                  <to>
                    <xdr:col>5</xdr:col>
                    <xdr:colOff>19050</xdr:colOff>
                    <xdr:row>14</xdr:row>
                    <xdr:rowOff>361950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4</xdr:col>
                    <xdr:colOff>47625</xdr:colOff>
                    <xdr:row>15</xdr:row>
                    <xdr:rowOff>133350</xdr:rowOff>
                  </from>
                  <to>
                    <xdr:col>5</xdr:col>
                    <xdr:colOff>19050</xdr:colOff>
                    <xdr:row>15</xdr:row>
                    <xdr:rowOff>361950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4</xdr:col>
                    <xdr:colOff>47625</xdr:colOff>
                    <xdr:row>15</xdr:row>
                    <xdr:rowOff>304800</xdr:rowOff>
                  </from>
                  <to>
                    <xdr:col>5</xdr:col>
                    <xdr:colOff>19050</xdr:colOff>
                    <xdr:row>15</xdr:row>
                    <xdr:rowOff>533400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4</xdr:col>
                    <xdr:colOff>47625</xdr:colOff>
                    <xdr:row>15</xdr:row>
                    <xdr:rowOff>466725</xdr:rowOff>
                  </from>
                  <to>
                    <xdr:col>5</xdr:col>
                    <xdr:colOff>19050</xdr:colOff>
                    <xdr:row>15</xdr:row>
                    <xdr:rowOff>695325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4</xdr:col>
                    <xdr:colOff>47625</xdr:colOff>
                    <xdr:row>15</xdr:row>
                    <xdr:rowOff>619125</xdr:rowOff>
                  </from>
                  <to>
                    <xdr:col>5</xdr:col>
                    <xdr:colOff>19050</xdr:colOff>
                    <xdr:row>16</xdr:row>
                    <xdr:rowOff>9525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4</xdr:col>
                    <xdr:colOff>47625</xdr:colOff>
                    <xdr:row>16</xdr:row>
                    <xdr:rowOff>133350</xdr:rowOff>
                  </from>
                  <to>
                    <xdr:col>5</xdr:col>
                    <xdr:colOff>19050</xdr:colOff>
                    <xdr:row>16</xdr:row>
                    <xdr:rowOff>361950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4</xdr:col>
                    <xdr:colOff>47625</xdr:colOff>
                    <xdr:row>16</xdr:row>
                    <xdr:rowOff>304800</xdr:rowOff>
                  </from>
                  <to>
                    <xdr:col>5</xdr:col>
                    <xdr:colOff>19050</xdr:colOff>
                    <xdr:row>16</xdr:row>
                    <xdr:rowOff>533400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4</xdr:col>
                    <xdr:colOff>47625</xdr:colOff>
                    <xdr:row>16</xdr:row>
                    <xdr:rowOff>466725</xdr:rowOff>
                  </from>
                  <to>
                    <xdr:col>5</xdr:col>
                    <xdr:colOff>19050</xdr:colOff>
                    <xdr:row>16</xdr:row>
                    <xdr:rowOff>695325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4</xdr:col>
                    <xdr:colOff>47625</xdr:colOff>
                    <xdr:row>16</xdr:row>
                    <xdr:rowOff>619125</xdr:rowOff>
                  </from>
                  <to>
                    <xdr:col>5</xdr:col>
                    <xdr:colOff>19050</xdr:colOff>
                    <xdr:row>16</xdr:row>
                    <xdr:rowOff>847725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4</xdr:col>
                    <xdr:colOff>47625</xdr:colOff>
                    <xdr:row>16</xdr:row>
                    <xdr:rowOff>847725</xdr:rowOff>
                  </from>
                  <to>
                    <xdr:col>5</xdr:col>
                    <xdr:colOff>19050</xdr:colOff>
                    <xdr:row>17</xdr:row>
                    <xdr:rowOff>219075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4</xdr:col>
                    <xdr:colOff>47625</xdr:colOff>
                    <xdr:row>18</xdr:row>
                    <xdr:rowOff>304800</xdr:rowOff>
                  </from>
                  <to>
                    <xdr:col>5</xdr:col>
                    <xdr:colOff>19050</xdr:colOff>
                    <xdr:row>19</xdr:row>
                    <xdr:rowOff>38100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4</xdr:col>
                    <xdr:colOff>47625</xdr:colOff>
                    <xdr:row>18</xdr:row>
                    <xdr:rowOff>133350</xdr:rowOff>
                  </from>
                  <to>
                    <xdr:col>5</xdr:col>
                    <xdr:colOff>19050</xdr:colOff>
                    <xdr:row>18</xdr:row>
                    <xdr:rowOff>361950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4</xdr:col>
                    <xdr:colOff>47625</xdr:colOff>
                    <xdr:row>19</xdr:row>
                    <xdr:rowOff>133350</xdr:rowOff>
                  </from>
                  <to>
                    <xdr:col>5</xdr:col>
                    <xdr:colOff>19050</xdr:colOff>
                    <xdr:row>19</xdr:row>
                    <xdr:rowOff>361950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4</xdr:col>
                    <xdr:colOff>47625</xdr:colOff>
                    <xdr:row>19</xdr:row>
                    <xdr:rowOff>304800</xdr:rowOff>
                  </from>
                  <to>
                    <xdr:col>5</xdr:col>
                    <xdr:colOff>19050</xdr:colOff>
                    <xdr:row>19</xdr:row>
                    <xdr:rowOff>533400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4</xdr:col>
                    <xdr:colOff>47625</xdr:colOff>
                    <xdr:row>19</xdr:row>
                    <xdr:rowOff>466725</xdr:rowOff>
                  </from>
                  <to>
                    <xdr:col>5</xdr:col>
                    <xdr:colOff>19050</xdr:colOff>
                    <xdr:row>19</xdr:row>
                    <xdr:rowOff>695325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4</xdr:col>
                    <xdr:colOff>47625</xdr:colOff>
                    <xdr:row>19</xdr:row>
                    <xdr:rowOff>619125</xdr:rowOff>
                  </from>
                  <to>
                    <xdr:col>5</xdr:col>
                    <xdr:colOff>19050</xdr:colOff>
                    <xdr:row>20</xdr:row>
                    <xdr:rowOff>9525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4</xdr:col>
                    <xdr:colOff>47625</xdr:colOff>
                    <xdr:row>20</xdr:row>
                    <xdr:rowOff>304800</xdr:rowOff>
                  </from>
                  <to>
                    <xdr:col>5</xdr:col>
                    <xdr:colOff>19050</xdr:colOff>
                    <xdr:row>21</xdr:row>
                    <xdr:rowOff>19050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4</xdr:col>
                    <xdr:colOff>47625</xdr:colOff>
                    <xdr:row>20</xdr:row>
                    <xdr:rowOff>133350</xdr:rowOff>
                  </from>
                  <to>
                    <xdr:col>5</xdr:col>
                    <xdr:colOff>19050</xdr:colOff>
                    <xdr:row>20</xdr:row>
                    <xdr:rowOff>361950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4</xdr:col>
                    <xdr:colOff>47625</xdr:colOff>
                    <xdr:row>21</xdr:row>
                    <xdr:rowOff>133350</xdr:rowOff>
                  </from>
                  <to>
                    <xdr:col>5</xdr:col>
                    <xdr:colOff>19050</xdr:colOff>
                    <xdr:row>22</xdr:row>
                    <xdr:rowOff>9525</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4</xdr:col>
                    <xdr:colOff>47625</xdr:colOff>
                    <xdr:row>24</xdr:row>
                    <xdr:rowOff>304800</xdr:rowOff>
                  </from>
                  <to>
                    <xdr:col>5</xdr:col>
                    <xdr:colOff>19050</xdr:colOff>
                    <xdr:row>25</xdr:row>
                    <xdr:rowOff>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4</xdr:col>
                    <xdr:colOff>47625</xdr:colOff>
                    <xdr:row>24</xdr:row>
                    <xdr:rowOff>133350</xdr:rowOff>
                  </from>
                  <to>
                    <xdr:col>5</xdr:col>
                    <xdr:colOff>19050</xdr:colOff>
                    <xdr:row>24</xdr:row>
                    <xdr:rowOff>361950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4</xdr:col>
                    <xdr:colOff>47625</xdr:colOff>
                    <xdr:row>22</xdr:row>
                    <xdr:rowOff>200025</xdr:rowOff>
                  </from>
                  <to>
                    <xdr:col>5</xdr:col>
                    <xdr:colOff>19050</xdr:colOff>
                    <xdr:row>24</xdr:row>
                    <xdr:rowOff>19050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4</xdr:col>
                    <xdr:colOff>47625</xdr:colOff>
                    <xdr:row>21</xdr:row>
                    <xdr:rowOff>342900</xdr:rowOff>
                  </from>
                  <to>
                    <xdr:col>5</xdr:col>
                    <xdr:colOff>19050</xdr:colOff>
                    <xdr:row>23</xdr:row>
                    <xdr:rowOff>9525</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4</xdr:col>
                    <xdr:colOff>47625</xdr:colOff>
                    <xdr:row>25</xdr:row>
                    <xdr:rowOff>304800</xdr:rowOff>
                  </from>
                  <to>
                    <xdr:col>5</xdr:col>
                    <xdr:colOff>19050</xdr:colOff>
                    <xdr:row>26</xdr:row>
                    <xdr:rowOff>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4</xdr:col>
                    <xdr:colOff>47625</xdr:colOff>
                    <xdr:row>25</xdr:row>
                    <xdr:rowOff>133350</xdr:rowOff>
                  </from>
                  <to>
                    <xdr:col>5</xdr:col>
                    <xdr:colOff>19050</xdr:colOff>
                    <xdr:row>25</xdr:row>
                    <xdr:rowOff>361950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4</xdr:col>
                    <xdr:colOff>47625</xdr:colOff>
                    <xdr:row>26</xdr:row>
                    <xdr:rowOff>133350</xdr:rowOff>
                  </from>
                  <to>
                    <xdr:col>5</xdr:col>
                    <xdr:colOff>19050</xdr:colOff>
                    <xdr:row>27</xdr:row>
                    <xdr:rowOff>19050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4</xdr:col>
                    <xdr:colOff>47625</xdr:colOff>
                    <xdr:row>27</xdr:row>
                    <xdr:rowOff>133350</xdr:rowOff>
                  </from>
                  <to>
                    <xdr:col>5</xdr:col>
                    <xdr:colOff>19050</xdr:colOff>
                    <xdr:row>28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Статуси!$A$19:$A$20</xm:f>
          </x14:formula1>
          <xm:sqref>C7:C28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550"/>
  <sheetViews>
    <sheetView showGridLines="0" topLeftCell="A80" zoomScale="75" zoomScaleNormal="75" workbookViewId="0">
      <selection activeCell="B84" sqref="B84:B86"/>
    </sheetView>
  </sheetViews>
  <sheetFormatPr defaultColWidth="9.140625" defaultRowHeight="15" x14ac:dyDescent="0.2"/>
  <cols>
    <col min="1" max="1" width="1.7109375" style="36" customWidth="1"/>
    <col min="2" max="2" width="75.28515625" style="324" customWidth="1"/>
    <col min="3" max="3" width="3.85546875" style="325" hidden="1" customWidth="1"/>
    <col min="4" max="5" width="3.85546875" style="325" customWidth="1"/>
    <col min="6" max="6" width="63.140625" style="437" customWidth="1"/>
    <col min="7" max="7" width="18.28515625" style="483" bestFit="1" customWidth="1"/>
    <col min="8" max="9" width="19.140625" style="483" customWidth="1"/>
    <col min="10" max="10" width="20.5703125" style="483" customWidth="1"/>
    <col min="11" max="11" width="14.42578125" style="393" hidden="1" customWidth="1"/>
    <col min="12" max="12" width="6.140625" style="394" hidden="1" customWidth="1"/>
    <col min="13" max="13" width="8.28515625" style="395" hidden="1" customWidth="1"/>
    <col min="14" max="14" width="10" style="396" hidden="1" customWidth="1"/>
    <col min="15" max="15" width="14.28515625" style="205" customWidth="1"/>
    <col min="16" max="16" width="10.7109375" style="227" hidden="1" customWidth="1"/>
    <col min="17" max="17" width="9.85546875" style="244" hidden="1" customWidth="1"/>
    <col min="18" max="18" width="17" style="244" hidden="1" customWidth="1"/>
    <col min="19" max="19" width="11.85546875" style="205" customWidth="1"/>
    <col min="20" max="20" width="6.85546875" style="53" hidden="1" customWidth="1"/>
    <col min="21" max="21" width="11.85546875" style="238" hidden="1" customWidth="1"/>
    <col min="22" max="22" width="10.140625" style="238" hidden="1" customWidth="1"/>
    <col min="23" max="23" width="29" style="3" customWidth="1"/>
    <col min="24" max="24" width="47.85546875" style="3" customWidth="1"/>
    <col min="25" max="25" width="2.7109375" style="121" customWidth="1"/>
    <col min="26" max="82" width="9.140625" style="36"/>
    <col min="83" max="16384" width="9.140625" style="3"/>
  </cols>
  <sheetData>
    <row r="1" spans="1:83" s="36" customFormat="1" x14ac:dyDescent="0.2">
      <c r="B1" s="319"/>
      <c r="C1" s="320"/>
      <c r="D1" s="320"/>
      <c r="E1" s="320"/>
      <c r="F1" s="436"/>
      <c r="G1" s="484"/>
      <c r="H1" s="484"/>
      <c r="I1" s="484"/>
      <c r="J1" s="485"/>
      <c r="K1" s="245"/>
      <c r="L1" s="323"/>
      <c r="M1" s="322"/>
      <c r="N1" s="276"/>
      <c r="O1" s="245"/>
      <c r="P1" s="224"/>
      <c r="Q1" s="240"/>
      <c r="R1" s="241"/>
      <c r="S1" s="200"/>
      <c r="T1" s="51"/>
      <c r="U1" s="233"/>
      <c r="V1" s="233"/>
      <c r="Y1" s="121"/>
    </row>
    <row r="2" spans="1:83" x14ac:dyDescent="0.2">
      <c r="J2" s="486"/>
      <c r="K2" s="246"/>
      <c r="L2" s="328"/>
      <c r="M2" s="327"/>
      <c r="N2" s="329"/>
      <c r="O2" s="328"/>
      <c r="P2" s="330"/>
      <c r="Q2" s="329"/>
      <c r="R2" s="238"/>
      <c r="S2" s="331"/>
    </row>
    <row r="3" spans="1:83" x14ac:dyDescent="0.2">
      <c r="J3" s="486"/>
      <c r="K3" s="246"/>
      <c r="L3" s="328"/>
      <c r="M3" s="327"/>
      <c r="N3" s="329"/>
      <c r="O3" s="328"/>
      <c r="P3" s="330"/>
      <c r="Q3" s="329"/>
      <c r="R3" s="238"/>
      <c r="S3" s="331"/>
    </row>
    <row r="4" spans="1:83" x14ac:dyDescent="0.2">
      <c r="J4" s="486"/>
      <c r="K4" s="246"/>
      <c r="L4" s="328"/>
      <c r="M4" s="327"/>
      <c r="N4" s="329"/>
      <c r="O4" s="328"/>
      <c r="P4" s="330"/>
      <c r="Q4" s="329"/>
      <c r="R4" s="238"/>
      <c r="S4" s="331"/>
    </row>
    <row r="5" spans="1:83" x14ac:dyDescent="0.2">
      <c r="J5" s="487"/>
      <c r="K5" s="333"/>
      <c r="L5" s="334"/>
      <c r="M5" s="332"/>
      <c r="N5" s="335"/>
      <c r="O5" s="334"/>
      <c r="P5" s="336"/>
      <c r="Q5" s="335"/>
      <c r="R5" s="337"/>
      <c r="S5" s="338"/>
      <c r="T5" s="339"/>
      <c r="U5" s="337"/>
      <c r="V5" s="337"/>
      <c r="W5" s="121"/>
      <c r="X5" s="121"/>
      <c r="CE5" s="36"/>
    </row>
    <row r="6" spans="1:83" ht="23.25" x14ac:dyDescent="0.3">
      <c r="B6" s="397" t="s">
        <v>200</v>
      </c>
      <c r="C6" s="398"/>
      <c r="D6" s="398"/>
      <c r="E6" s="398"/>
      <c r="F6" s="438"/>
      <c r="G6" s="343"/>
      <c r="H6" s="343"/>
      <c r="I6" s="343"/>
      <c r="J6" s="343"/>
      <c r="K6" s="203"/>
      <c r="L6" s="342"/>
      <c r="M6" s="341"/>
      <c r="N6" s="343"/>
      <c r="O6" s="203"/>
      <c r="P6" s="225"/>
      <c r="Q6" s="242"/>
      <c r="R6" s="242"/>
      <c r="S6" s="203"/>
      <c r="T6" s="123"/>
      <c r="U6" s="236"/>
      <c r="V6" s="236"/>
      <c r="W6" s="124"/>
      <c r="X6" s="124"/>
      <c r="CE6" s="36"/>
    </row>
    <row r="7" spans="1:83" s="121" customFormat="1" ht="15" customHeight="1" x14ac:dyDescent="0.3">
      <c r="A7" s="36"/>
      <c r="B7" s="399"/>
      <c r="C7" s="399"/>
      <c r="D7" s="399"/>
      <c r="E7" s="399"/>
      <c r="F7" s="439"/>
      <c r="G7" s="347"/>
      <c r="H7" s="347"/>
      <c r="I7" s="347"/>
      <c r="J7" s="347"/>
      <c r="K7" s="204"/>
      <c r="L7" s="346"/>
      <c r="M7" s="345"/>
      <c r="N7" s="347"/>
      <c r="O7" s="204"/>
      <c r="P7" s="226"/>
      <c r="Q7" s="243"/>
      <c r="R7" s="243"/>
      <c r="S7" s="204"/>
      <c r="T7" s="118"/>
      <c r="U7" s="237"/>
      <c r="V7" s="237"/>
      <c r="W7" s="119"/>
      <c r="X7" s="119"/>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s="121" customFormat="1" ht="14.25" customHeight="1" x14ac:dyDescent="0.3">
      <c r="A8" s="36"/>
      <c r="B8" s="399"/>
      <c r="C8" s="400" t="s">
        <v>107</v>
      </c>
      <c r="D8" s="400" t="s">
        <v>20</v>
      </c>
      <c r="E8" s="400" t="s">
        <v>21</v>
      </c>
      <c r="F8" s="345"/>
      <c r="G8" s="347"/>
      <c r="H8" s="347"/>
      <c r="I8" s="347"/>
      <c r="J8" s="347"/>
      <c r="K8" s="204"/>
      <c r="L8" s="346"/>
      <c r="M8" s="345"/>
      <c r="N8" s="347"/>
      <c r="O8" s="204"/>
      <c r="P8" s="226"/>
      <c r="Q8" s="243"/>
      <c r="R8" s="243"/>
      <c r="S8" s="204"/>
      <c r="T8" s="118"/>
      <c r="U8" s="237"/>
      <c r="V8" s="237"/>
      <c r="W8" s="119"/>
      <c r="X8" s="119"/>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ht="15.75" x14ac:dyDescent="0.25">
      <c r="B9" s="401" t="s">
        <v>133</v>
      </c>
      <c r="C9" s="318">
        <f>MAX(N18:N44)</f>
        <v>0</v>
      </c>
      <c r="D9" s="318">
        <f>MAX(R18:R44)</f>
        <v>2</v>
      </c>
      <c r="E9" s="402">
        <f>MAX(V18:V44)</f>
        <v>1</v>
      </c>
      <c r="F9" s="349"/>
      <c r="G9" s="488"/>
      <c r="H9" s="488"/>
      <c r="I9" s="488"/>
      <c r="J9" s="486"/>
      <c r="K9" s="246"/>
      <c r="L9" s="328"/>
      <c r="M9" s="327"/>
      <c r="N9" s="329"/>
      <c r="O9" s="328"/>
      <c r="P9" s="53"/>
      <c r="Q9" s="238"/>
      <c r="R9" s="238"/>
      <c r="S9" s="331"/>
      <c r="CE9" s="36"/>
    </row>
    <row r="10" spans="1:83" ht="16.5" customHeight="1" x14ac:dyDescent="0.25">
      <c r="B10" s="401" t="s">
        <v>134</v>
      </c>
      <c r="C10" s="318">
        <f>MAX(N47:N61)</f>
        <v>0</v>
      </c>
      <c r="D10" s="318">
        <f>MAX(R47:R61)</f>
        <v>4</v>
      </c>
      <c r="E10" s="402">
        <f>MAX(V47:V61)</f>
        <v>2</v>
      </c>
      <c r="F10" s="440"/>
      <c r="G10" s="488"/>
      <c r="H10" s="488"/>
      <c r="I10" s="488"/>
      <c r="J10" s="486"/>
      <c r="K10" s="246"/>
      <c r="L10" s="328"/>
      <c r="M10" s="327"/>
      <c r="N10" s="329"/>
      <c r="O10" s="328"/>
      <c r="P10" s="53"/>
      <c r="Q10" s="238"/>
      <c r="R10" s="238"/>
      <c r="S10" s="331"/>
      <c r="CE10" s="36"/>
    </row>
    <row r="11" spans="1:83" ht="17.25" customHeight="1" x14ac:dyDescent="0.25">
      <c r="B11" s="401" t="s">
        <v>135</v>
      </c>
      <c r="C11" s="318">
        <f>MAX(N64:N72)</f>
        <v>0</v>
      </c>
      <c r="D11" s="318">
        <f>MAX(R64:R72)</f>
        <v>2</v>
      </c>
      <c r="E11" s="402">
        <f>MAX(V64:V72)</f>
        <v>2</v>
      </c>
      <c r="F11" s="440"/>
      <c r="G11" s="488"/>
      <c r="H11" s="488"/>
      <c r="I11" s="488"/>
      <c r="J11" s="486"/>
      <c r="K11" s="246"/>
      <c r="L11" s="328"/>
      <c r="M11" s="327"/>
      <c r="N11" s="329"/>
      <c r="O11" s="246"/>
      <c r="X11" s="121"/>
      <c r="CE11" s="36"/>
    </row>
    <row r="12" spans="1:83" ht="17.25" customHeight="1" x14ac:dyDescent="0.25">
      <c r="B12" s="401" t="s">
        <v>136</v>
      </c>
      <c r="C12" s="318">
        <f>MAX(N75:N88)</f>
        <v>0</v>
      </c>
      <c r="D12" s="318">
        <f>MAX(R75:R88)</f>
        <v>2</v>
      </c>
      <c r="E12" s="402">
        <f>MAX(V75:V88)</f>
        <v>2</v>
      </c>
      <c r="F12" s="440"/>
      <c r="G12" s="488"/>
      <c r="H12" s="488"/>
      <c r="I12" s="488"/>
      <c r="J12" s="486"/>
      <c r="K12" s="246"/>
      <c r="L12" s="328"/>
      <c r="M12" s="327"/>
      <c r="N12" s="329"/>
      <c r="O12" s="246"/>
      <c r="CE12" s="36"/>
    </row>
    <row r="13" spans="1:83" ht="16.5" customHeight="1" x14ac:dyDescent="0.25">
      <c r="B13" s="401" t="s">
        <v>137</v>
      </c>
      <c r="C13" s="318">
        <f>MAX(N91:N102)</f>
        <v>5</v>
      </c>
      <c r="D13" s="318">
        <f>MAX(R91:R102)</f>
        <v>2</v>
      </c>
      <c r="E13" s="402">
        <f>MAX(V91:V102)</f>
        <v>3</v>
      </c>
      <c r="F13" s="440"/>
      <c r="J13" s="487"/>
      <c r="K13" s="333"/>
      <c r="L13" s="334"/>
      <c r="M13" s="332"/>
      <c r="N13" s="335"/>
      <c r="O13" s="246"/>
    </row>
    <row r="14" spans="1:83" x14ac:dyDescent="0.2">
      <c r="J14" s="487"/>
      <c r="K14" s="333"/>
      <c r="L14" s="334"/>
      <c r="M14" s="332"/>
      <c r="N14" s="335"/>
      <c r="O14" s="246"/>
    </row>
    <row r="15" spans="1:83" s="353" customFormat="1" x14ac:dyDescent="0.25">
      <c r="A15" s="351"/>
      <c r="B15" s="915" t="s">
        <v>15</v>
      </c>
      <c r="C15" s="916" t="s">
        <v>16</v>
      </c>
      <c r="D15" s="917"/>
      <c r="E15" s="918"/>
      <c r="F15" s="910" t="s">
        <v>17</v>
      </c>
      <c r="G15" s="912" t="s">
        <v>18</v>
      </c>
      <c r="H15" s="913"/>
      <c r="I15" s="913"/>
      <c r="J15" s="914" t="s">
        <v>19</v>
      </c>
      <c r="K15" s="785" t="s">
        <v>107</v>
      </c>
      <c r="L15" s="780" t="s">
        <v>119</v>
      </c>
      <c r="M15" s="784" t="s">
        <v>112</v>
      </c>
      <c r="N15" s="784" t="s">
        <v>113</v>
      </c>
      <c r="O15" s="829" t="s">
        <v>20</v>
      </c>
      <c r="P15" s="784" t="s">
        <v>124</v>
      </c>
      <c r="Q15" s="780" t="s">
        <v>110</v>
      </c>
      <c r="R15" s="784" t="s">
        <v>111</v>
      </c>
      <c r="S15" s="829" t="s">
        <v>21</v>
      </c>
      <c r="T15" s="837" t="s">
        <v>118</v>
      </c>
      <c r="U15" s="780" t="s">
        <v>109</v>
      </c>
      <c r="V15" s="782" t="s">
        <v>108</v>
      </c>
      <c r="W15" s="829" t="s">
        <v>22</v>
      </c>
      <c r="X15" s="921" t="s">
        <v>23</v>
      </c>
      <c r="Y15" s="352"/>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row>
    <row r="16" spans="1:83" s="353" customFormat="1" ht="30" x14ac:dyDescent="0.25">
      <c r="A16" s="351"/>
      <c r="B16" s="915"/>
      <c r="C16" s="919"/>
      <c r="D16" s="911"/>
      <c r="E16" s="920"/>
      <c r="F16" s="911"/>
      <c r="G16" s="489" t="s">
        <v>24</v>
      </c>
      <c r="H16" s="489" t="s">
        <v>25</v>
      </c>
      <c r="I16" s="490" t="s">
        <v>26</v>
      </c>
      <c r="J16" s="914"/>
      <c r="K16" s="785"/>
      <c r="L16" s="781"/>
      <c r="M16" s="784"/>
      <c r="N16" s="784"/>
      <c r="O16" s="829"/>
      <c r="P16" s="784"/>
      <c r="Q16" s="781"/>
      <c r="R16" s="784"/>
      <c r="S16" s="829"/>
      <c r="T16" s="783"/>
      <c r="U16" s="781"/>
      <c r="V16" s="783"/>
      <c r="W16" s="829"/>
      <c r="X16" s="921"/>
      <c r="Y16" s="352"/>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row>
    <row r="17" spans="2:24" ht="18" x14ac:dyDescent="0.2">
      <c r="B17" s="880" t="s">
        <v>138</v>
      </c>
      <c r="C17" s="881"/>
      <c r="D17" s="881"/>
      <c r="E17" s="881"/>
      <c r="F17" s="922"/>
      <c r="G17" s="922"/>
      <c r="H17" s="922"/>
      <c r="I17" s="922"/>
      <c r="J17" s="922"/>
      <c r="K17" s="922"/>
      <c r="L17" s="922"/>
      <c r="M17" s="922"/>
      <c r="N17" s="922"/>
      <c r="O17" s="881"/>
      <c r="P17" s="922"/>
      <c r="Q17" s="922"/>
      <c r="R17" s="922"/>
      <c r="S17" s="922"/>
      <c r="T17" s="922"/>
      <c r="U17" s="922"/>
      <c r="V17" s="922"/>
      <c r="W17" s="922"/>
      <c r="X17" s="142"/>
    </row>
    <row r="18" spans="2:24" ht="114.75" x14ac:dyDescent="0.2">
      <c r="B18" s="581" t="s">
        <v>142</v>
      </c>
      <c r="C18" s="883">
        <v>0</v>
      </c>
      <c r="D18" s="884"/>
      <c r="E18" s="885"/>
      <c r="F18" s="452" t="s">
        <v>250</v>
      </c>
      <c r="G18" s="363" t="s">
        <v>988</v>
      </c>
      <c r="H18" s="363" t="s">
        <v>989</v>
      </c>
      <c r="I18" s="363"/>
      <c r="K18" s="355"/>
      <c r="L18" s="356">
        <f>IF(K18="виконано, є підтвердження",1,0)</f>
        <v>0</v>
      </c>
      <c r="M18" s="356">
        <f>L18</f>
        <v>0</v>
      </c>
      <c r="N18" s="447">
        <f xml:space="preserve"> IF(M18=1,0,0)</f>
        <v>0</v>
      </c>
      <c r="O18" s="521" t="s">
        <v>28</v>
      </c>
      <c r="P18" s="496">
        <f>IF(OR(O18="прийнято", O18="доопрацьовано після верифікації"),1,0)</f>
        <v>1</v>
      </c>
      <c r="Q18" s="228">
        <f>P18</f>
        <v>1</v>
      </c>
      <c r="R18" s="228">
        <f xml:space="preserve"> IF(Q18=1,0,0)</f>
        <v>0</v>
      </c>
      <c r="S18" s="466" t="s">
        <v>28</v>
      </c>
      <c r="T18" s="432">
        <f>IF($S18="прийнято",1,0)</f>
        <v>1</v>
      </c>
      <c r="U18" s="432">
        <f>T18</f>
        <v>1</v>
      </c>
      <c r="V18" s="432">
        <f xml:space="preserve"> IF(U18=1,0,0)</f>
        <v>0</v>
      </c>
      <c r="W18" s="358"/>
      <c r="X18" s="806" t="s">
        <v>29</v>
      </c>
    </row>
    <row r="19" spans="2:24" ht="60.6" customHeight="1" x14ac:dyDescent="0.2">
      <c r="B19" s="874" t="s">
        <v>143</v>
      </c>
      <c r="C19" s="861">
        <v>1</v>
      </c>
      <c r="D19" s="862"/>
      <c r="E19" s="863"/>
      <c r="F19" s="453" t="s">
        <v>251</v>
      </c>
      <c r="G19" s="453" t="s">
        <v>884</v>
      </c>
      <c r="H19" s="360"/>
      <c r="I19" s="360"/>
      <c r="J19" s="361" t="s">
        <v>948</v>
      </c>
      <c r="K19" s="355"/>
      <c r="L19" s="356">
        <f t="shared" ref="L19:L44" si="0">IF(K19="виконано, є підтвердження",1,0)</f>
        <v>0</v>
      </c>
      <c r="M19" s="878">
        <f>SUM(L19:L21)</f>
        <v>0</v>
      </c>
      <c r="N19" s="878">
        <f>IF(M19=3,1,0)</f>
        <v>0</v>
      </c>
      <c r="O19" s="521" t="s">
        <v>28</v>
      </c>
      <c r="P19" s="496">
        <f t="shared" ref="P19:P44" si="1">IF(OR(O19="прийнято", O19="доопрацьовано після верифікації"),1,0)</f>
        <v>1</v>
      </c>
      <c r="Q19" s="766">
        <f>SUM(P19:P21)</f>
        <v>3</v>
      </c>
      <c r="R19" s="766">
        <f>IF(AND(R18=0,Q19=3),1,"")</f>
        <v>1</v>
      </c>
      <c r="S19" s="466" t="s">
        <v>28</v>
      </c>
      <c r="T19" s="432">
        <f>IF($S19="прийнято",1,0)</f>
        <v>1</v>
      </c>
      <c r="U19" s="818">
        <f>SUM(T19:T21)</f>
        <v>3</v>
      </c>
      <c r="V19" s="818">
        <f>IF(AND(V18=0,U19=3),1,"")</f>
        <v>1</v>
      </c>
      <c r="W19" s="358"/>
      <c r="X19" s="807"/>
    </row>
    <row r="20" spans="2:24" ht="45" customHeight="1" x14ac:dyDescent="0.2">
      <c r="B20" s="874"/>
      <c r="C20" s="875"/>
      <c r="D20" s="876"/>
      <c r="E20" s="877"/>
      <c r="F20" s="453" t="s">
        <v>252</v>
      </c>
      <c r="G20" s="453" t="s">
        <v>885</v>
      </c>
      <c r="H20" s="360"/>
      <c r="I20" s="360"/>
      <c r="J20" s="361" t="s">
        <v>886</v>
      </c>
      <c r="K20" s="355"/>
      <c r="L20" s="356">
        <f t="shared" si="0"/>
        <v>0</v>
      </c>
      <c r="M20" s="879"/>
      <c r="N20" s="879"/>
      <c r="O20" s="521" t="s">
        <v>28</v>
      </c>
      <c r="P20" s="496">
        <f t="shared" si="1"/>
        <v>1</v>
      </c>
      <c r="Q20" s="767"/>
      <c r="R20" s="767"/>
      <c r="S20" s="466" t="s">
        <v>28</v>
      </c>
      <c r="T20" s="432">
        <f t="shared" ref="T20:T69" si="2">IF($S20="прийнято",1,0)</f>
        <v>1</v>
      </c>
      <c r="U20" s="819"/>
      <c r="V20" s="819"/>
      <c r="W20" s="358"/>
      <c r="X20" s="807"/>
    </row>
    <row r="21" spans="2:24" ht="45" customHeight="1" x14ac:dyDescent="0.2">
      <c r="B21" s="874"/>
      <c r="C21" s="864"/>
      <c r="D21" s="865"/>
      <c r="E21" s="866"/>
      <c r="F21" s="452" t="s">
        <v>253</v>
      </c>
      <c r="G21" s="453" t="s">
        <v>887</v>
      </c>
      <c r="H21" s="363"/>
      <c r="I21" s="363"/>
      <c r="J21" s="354" t="s">
        <v>888</v>
      </c>
      <c r="K21" s="355"/>
      <c r="L21" s="356">
        <f t="shared" si="0"/>
        <v>0</v>
      </c>
      <c r="M21" s="886"/>
      <c r="N21" s="886"/>
      <c r="O21" s="521" t="s">
        <v>28</v>
      </c>
      <c r="P21" s="496">
        <f t="shared" si="1"/>
        <v>1</v>
      </c>
      <c r="Q21" s="768"/>
      <c r="R21" s="768"/>
      <c r="S21" s="466" t="s">
        <v>28</v>
      </c>
      <c r="T21" s="432">
        <f t="shared" si="2"/>
        <v>1</v>
      </c>
      <c r="U21" s="820"/>
      <c r="V21" s="820"/>
      <c r="W21" s="358"/>
      <c r="X21" s="807"/>
    </row>
    <row r="22" spans="2:24" ht="51.75" thickBot="1" x14ac:dyDescent="0.25">
      <c r="B22" s="874" t="s">
        <v>144</v>
      </c>
      <c r="C22" s="861">
        <v>2</v>
      </c>
      <c r="D22" s="862"/>
      <c r="E22" s="863"/>
      <c r="F22" s="453" t="s">
        <v>254</v>
      </c>
      <c r="G22" s="453" t="s">
        <v>871</v>
      </c>
      <c r="H22" s="360"/>
      <c r="I22" s="360"/>
      <c r="J22" s="600" t="s">
        <v>889</v>
      </c>
      <c r="K22" s="355"/>
      <c r="L22" s="356">
        <f t="shared" si="0"/>
        <v>0</v>
      </c>
      <c r="M22" s="878">
        <f>SUM(L22:L24)</f>
        <v>0</v>
      </c>
      <c r="N22" s="878">
        <f>IF(M22=3,2,0)</f>
        <v>0</v>
      </c>
      <c r="O22" s="521" t="s">
        <v>28</v>
      </c>
      <c r="P22" s="496">
        <f t="shared" si="1"/>
        <v>1</v>
      </c>
      <c r="Q22" s="766">
        <f>SUM(P22:P24)</f>
        <v>3</v>
      </c>
      <c r="R22" s="766">
        <f>IF(AND(R18=0,R19=1,Q22=3),2,"")</f>
        <v>2</v>
      </c>
      <c r="S22" s="466" t="s">
        <v>28</v>
      </c>
      <c r="T22" s="432">
        <f t="shared" si="2"/>
        <v>1</v>
      </c>
      <c r="U22" s="818">
        <f>SUM(T22:T24)</f>
        <v>2</v>
      </c>
      <c r="V22" s="818" t="str">
        <f>IF(AND(V18=0,V19=1,U22=3),2,"")</f>
        <v/>
      </c>
      <c r="W22" s="358"/>
      <c r="X22" s="807"/>
    </row>
    <row r="23" spans="2:24" ht="66.75" customHeight="1" x14ac:dyDescent="0.2">
      <c r="B23" s="874"/>
      <c r="C23" s="875"/>
      <c r="D23" s="876"/>
      <c r="E23" s="877"/>
      <c r="F23" s="453" t="s">
        <v>255</v>
      </c>
      <c r="G23" s="453" t="s">
        <v>871</v>
      </c>
      <c r="H23" s="360"/>
      <c r="I23" s="360"/>
      <c r="J23" s="361" t="s">
        <v>890</v>
      </c>
      <c r="K23" s="355"/>
      <c r="L23" s="356">
        <f t="shared" si="0"/>
        <v>0</v>
      </c>
      <c r="M23" s="879"/>
      <c r="N23" s="879"/>
      <c r="O23" s="521" t="s">
        <v>28</v>
      </c>
      <c r="P23" s="496">
        <f t="shared" si="1"/>
        <v>1</v>
      </c>
      <c r="Q23" s="767"/>
      <c r="R23" s="767"/>
      <c r="S23" s="466" t="s">
        <v>121</v>
      </c>
      <c r="T23" s="432">
        <f t="shared" si="2"/>
        <v>0</v>
      </c>
      <c r="U23" s="819"/>
      <c r="V23" s="819"/>
      <c r="W23" s="358" t="s">
        <v>1048</v>
      </c>
      <c r="X23" s="807"/>
    </row>
    <row r="24" spans="2:24" ht="51" x14ac:dyDescent="0.2">
      <c r="B24" s="874"/>
      <c r="C24" s="864"/>
      <c r="D24" s="865"/>
      <c r="E24" s="866"/>
      <c r="F24" s="453" t="s">
        <v>256</v>
      </c>
      <c r="G24" s="453" t="s">
        <v>887</v>
      </c>
      <c r="H24" s="359"/>
      <c r="I24" s="360"/>
      <c r="J24" s="361" t="s">
        <v>891</v>
      </c>
      <c r="K24" s="355"/>
      <c r="L24" s="356">
        <f t="shared" si="0"/>
        <v>0</v>
      </c>
      <c r="M24" s="886"/>
      <c r="N24" s="886"/>
      <c r="O24" s="521" t="s">
        <v>28</v>
      </c>
      <c r="P24" s="496">
        <f t="shared" si="1"/>
        <v>1</v>
      </c>
      <c r="Q24" s="768"/>
      <c r="R24" s="768"/>
      <c r="S24" s="466" t="s">
        <v>28</v>
      </c>
      <c r="T24" s="432">
        <f>IF($S24="прийнято",1,0)</f>
        <v>1</v>
      </c>
      <c r="U24" s="820"/>
      <c r="V24" s="820"/>
      <c r="W24" s="358"/>
      <c r="X24" s="807"/>
    </row>
    <row r="25" spans="2:24" ht="60" x14ac:dyDescent="0.2">
      <c r="B25" s="874" t="s">
        <v>248</v>
      </c>
      <c r="C25" s="861">
        <v>3</v>
      </c>
      <c r="D25" s="862"/>
      <c r="E25" s="863"/>
      <c r="F25" s="454" t="s">
        <v>257</v>
      </c>
      <c r="G25" s="601" t="s">
        <v>892</v>
      </c>
      <c r="H25" s="360"/>
      <c r="I25" s="360"/>
      <c r="J25" s="454" t="s">
        <v>893</v>
      </c>
      <c r="K25" s="355"/>
      <c r="L25" s="356">
        <f t="shared" si="0"/>
        <v>0</v>
      </c>
      <c r="M25" s="878">
        <f>SUM(L25:L28)</f>
        <v>0</v>
      </c>
      <c r="N25" s="878">
        <f>IF(M25=4,3,0)</f>
        <v>0</v>
      </c>
      <c r="O25" s="521" t="s">
        <v>28</v>
      </c>
      <c r="P25" s="496">
        <f t="shared" si="1"/>
        <v>1</v>
      </c>
      <c r="Q25" s="766">
        <f>SUM(P25:P28)</f>
        <v>2</v>
      </c>
      <c r="R25" s="769" t="str">
        <f>IF(AND(R18=0,R19=1,R22=2,Q25=4),3,"")</f>
        <v/>
      </c>
      <c r="S25" s="466" t="s">
        <v>121</v>
      </c>
      <c r="T25" s="432">
        <f t="shared" si="2"/>
        <v>0</v>
      </c>
      <c r="U25" s="818">
        <f>SUM(T25:T28)</f>
        <v>1</v>
      </c>
      <c r="V25" s="818" t="str">
        <f>IF(AND(V18=0,V19=1,V22=2,U25=4),3,"")</f>
        <v/>
      </c>
      <c r="W25" s="358" t="s">
        <v>1040</v>
      </c>
      <c r="X25" s="807"/>
    </row>
    <row r="26" spans="2:24" ht="102" x14ac:dyDescent="0.2">
      <c r="B26" s="874"/>
      <c r="C26" s="875"/>
      <c r="D26" s="876"/>
      <c r="E26" s="877"/>
      <c r="F26" s="453" t="s">
        <v>436</v>
      </c>
      <c r="G26" s="453" t="s">
        <v>894</v>
      </c>
      <c r="H26" s="453"/>
      <c r="I26" s="453"/>
      <c r="J26" s="453" t="s">
        <v>965</v>
      </c>
      <c r="K26" s="355"/>
      <c r="L26" s="356">
        <f t="shared" si="0"/>
        <v>0</v>
      </c>
      <c r="M26" s="879"/>
      <c r="N26" s="879"/>
      <c r="O26" s="521" t="s">
        <v>121</v>
      </c>
      <c r="P26" s="496">
        <f t="shared" si="1"/>
        <v>0</v>
      </c>
      <c r="Q26" s="767"/>
      <c r="R26" s="770"/>
      <c r="S26" s="466" t="s">
        <v>121</v>
      </c>
      <c r="T26" s="432">
        <f t="shared" si="2"/>
        <v>0</v>
      </c>
      <c r="U26" s="819"/>
      <c r="V26" s="819"/>
      <c r="W26" s="358" t="s">
        <v>1041</v>
      </c>
      <c r="X26" s="807"/>
    </row>
    <row r="27" spans="2:24" ht="63.75" x14ac:dyDescent="0.2">
      <c r="B27" s="874"/>
      <c r="C27" s="875"/>
      <c r="D27" s="876"/>
      <c r="E27" s="877"/>
      <c r="F27" s="453" t="s">
        <v>437</v>
      </c>
      <c r="H27" s="360"/>
      <c r="I27" s="360"/>
      <c r="J27" s="361" t="s">
        <v>116</v>
      </c>
      <c r="K27" s="355"/>
      <c r="L27" s="356">
        <f t="shared" si="0"/>
        <v>0</v>
      </c>
      <c r="M27" s="879"/>
      <c r="N27" s="879"/>
      <c r="O27" s="521" t="s">
        <v>121</v>
      </c>
      <c r="P27" s="496">
        <f t="shared" si="1"/>
        <v>0</v>
      </c>
      <c r="Q27" s="767"/>
      <c r="R27" s="770"/>
      <c r="S27" s="466" t="s">
        <v>121</v>
      </c>
      <c r="T27" s="432">
        <f t="shared" si="2"/>
        <v>0</v>
      </c>
      <c r="U27" s="819"/>
      <c r="V27" s="819"/>
      <c r="W27" s="358"/>
      <c r="X27" s="807"/>
    </row>
    <row r="28" spans="2:24" ht="51" x14ac:dyDescent="0.2">
      <c r="B28" s="874"/>
      <c r="C28" s="864"/>
      <c r="D28" s="865"/>
      <c r="E28" s="866"/>
      <c r="F28" s="453" t="s">
        <v>258</v>
      </c>
      <c r="G28" s="453" t="s">
        <v>895</v>
      </c>
      <c r="H28" s="360"/>
      <c r="I28" s="360"/>
      <c r="J28" s="361" t="s">
        <v>896</v>
      </c>
      <c r="K28" s="355"/>
      <c r="L28" s="356">
        <f t="shared" si="0"/>
        <v>0</v>
      </c>
      <c r="M28" s="886"/>
      <c r="N28" s="886"/>
      <c r="O28" s="521" t="s">
        <v>28</v>
      </c>
      <c r="P28" s="496">
        <f t="shared" si="1"/>
        <v>1</v>
      </c>
      <c r="Q28" s="768"/>
      <c r="R28" s="771"/>
      <c r="S28" s="466" t="s">
        <v>28</v>
      </c>
      <c r="T28" s="432">
        <f t="shared" si="2"/>
        <v>1</v>
      </c>
      <c r="U28" s="820"/>
      <c r="V28" s="820"/>
      <c r="W28" s="358"/>
      <c r="X28" s="807"/>
    </row>
    <row r="29" spans="2:24" ht="63.75" x14ac:dyDescent="0.2">
      <c r="B29" s="874" t="s">
        <v>599</v>
      </c>
      <c r="C29" s="861">
        <v>4</v>
      </c>
      <c r="D29" s="862"/>
      <c r="E29" s="863"/>
      <c r="F29" s="453" t="s">
        <v>438</v>
      </c>
      <c r="G29" s="360"/>
      <c r="H29" s="360"/>
      <c r="I29" s="360"/>
      <c r="J29" s="361"/>
      <c r="K29" s="355"/>
      <c r="L29" s="356">
        <f t="shared" si="0"/>
        <v>0</v>
      </c>
      <c r="M29" s="878">
        <f>SUM(L29:L34)</f>
        <v>0</v>
      </c>
      <c r="N29" s="878">
        <f>IF(M29=6,4,0)</f>
        <v>0</v>
      </c>
      <c r="O29" s="521"/>
      <c r="P29" s="496">
        <f t="shared" si="1"/>
        <v>0</v>
      </c>
      <c r="Q29" s="766">
        <f>SUM(P29:P34)</f>
        <v>0</v>
      </c>
      <c r="R29" s="769" t="str">
        <f>IF(AND(R18=0,R19=1,R22=2,R25=3,Q29=6),4,"")</f>
        <v/>
      </c>
      <c r="S29" s="466"/>
      <c r="T29" s="432">
        <f t="shared" si="2"/>
        <v>0</v>
      </c>
      <c r="U29" s="818">
        <f>SUM(T29:T34)</f>
        <v>0</v>
      </c>
      <c r="V29" s="818" t="str">
        <f>IF(AND(V18=0,V19=1,V22=2,V25=3,U29=6),4,"")</f>
        <v/>
      </c>
      <c r="W29" s="358"/>
      <c r="X29" s="807"/>
    </row>
    <row r="30" spans="2:24" ht="38.25" x14ac:dyDescent="0.2">
      <c r="B30" s="874"/>
      <c r="C30" s="875"/>
      <c r="D30" s="876"/>
      <c r="E30" s="877"/>
      <c r="F30" s="453" t="s">
        <v>384</v>
      </c>
      <c r="G30" s="360"/>
      <c r="H30" s="360"/>
      <c r="I30" s="360"/>
      <c r="J30" s="361"/>
      <c r="K30" s="355"/>
      <c r="L30" s="356">
        <f t="shared" si="0"/>
        <v>0</v>
      </c>
      <c r="M30" s="879"/>
      <c r="N30" s="879"/>
      <c r="O30" s="521"/>
      <c r="P30" s="496">
        <f t="shared" si="1"/>
        <v>0</v>
      </c>
      <c r="Q30" s="767"/>
      <c r="R30" s="770"/>
      <c r="S30" s="466"/>
      <c r="T30" s="432">
        <f t="shared" si="2"/>
        <v>0</v>
      </c>
      <c r="U30" s="819"/>
      <c r="V30" s="819"/>
      <c r="W30" s="358"/>
      <c r="X30" s="807"/>
    </row>
    <row r="31" spans="2:24" ht="63.75" x14ac:dyDescent="0.2">
      <c r="B31" s="874"/>
      <c r="C31" s="875"/>
      <c r="D31" s="876"/>
      <c r="E31" s="877"/>
      <c r="F31" s="453" t="s">
        <v>386</v>
      </c>
      <c r="G31" s="360"/>
      <c r="H31" s="360"/>
      <c r="I31" s="360"/>
      <c r="J31" s="361"/>
      <c r="K31" s="355"/>
      <c r="L31" s="356">
        <f t="shared" si="0"/>
        <v>0</v>
      </c>
      <c r="M31" s="879"/>
      <c r="N31" s="879"/>
      <c r="O31" s="521"/>
      <c r="P31" s="496">
        <f t="shared" si="1"/>
        <v>0</v>
      </c>
      <c r="Q31" s="767"/>
      <c r="R31" s="770"/>
      <c r="S31" s="466"/>
      <c r="T31" s="432">
        <f t="shared" si="2"/>
        <v>0</v>
      </c>
      <c r="U31" s="819"/>
      <c r="V31" s="819"/>
      <c r="W31" s="358"/>
      <c r="X31" s="807"/>
    </row>
    <row r="32" spans="2:24" ht="76.5" x14ac:dyDescent="0.2">
      <c r="B32" s="874"/>
      <c r="C32" s="875"/>
      <c r="D32" s="876"/>
      <c r="E32" s="877"/>
      <c r="F32" s="453" t="s">
        <v>259</v>
      </c>
      <c r="G32" s="354" t="s">
        <v>131</v>
      </c>
      <c r="H32" s="354" t="s">
        <v>131</v>
      </c>
      <c r="I32" s="360"/>
      <c r="J32" s="361"/>
      <c r="K32" s="355"/>
      <c r="L32" s="356">
        <f t="shared" si="0"/>
        <v>0</v>
      </c>
      <c r="M32" s="879"/>
      <c r="N32" s="879"/>
      <c r="O32" s="521"/>
      <c r="P32" s="496">
        <f t="shared" si="1"/>
        <v>0</v>
      </c>
      <c r="Q32" s="767"/>
      <c r="R32" s="770"/>
      <c r="S32" s="466"/>
      <c r="T32" s="432">
        <f t="shared" si="2"/>
        <v>0</v>
      </c>
      <c r="U32" s="819"/>
      <c r="V32" s="819"/>
      <c r="W32" s="358"/>
      <c r="X32" s="807"/>
    </row>
    <row r="33" spans="1:83" ht="25.5" x14ac:dyDescent="0.2">
      <c r="B33" s="874"/>
      <c r="C33" s="875"/>
      <c r="D33" s="876"/>
      <c r="E33" s="877"/>
      <c r="F33" s="453" t="s">
        <v>260</v>
      </c>
      <c r="G33" s="360"/>
      <c r="H33" s="360"/>
      <c r="I33" s="360"/>
      <c r="J33" s="361"/>
      <c r="K33" s="355"/>
      <c r="L33" s="356">
        <f t="shared" si="0"/>
        <v>0</v>
      </c>
      <c r="M33" s="879"/>
      <c r="N33" s="879"/>
      <c r="O33" s="521"/>
      <c r="P33" s="496">
        <f t="shared" si="1"/>
        <v>0</v>
      </c>
      <c r="Q33" s="767"/>
      <c r="R33" s="770"/>
      <c r="S33" s="466"/>
      <c r="T33" s="432">
        <f t="shared" si="2"/>
        <v>0</v>
      </c>
      <c r="U33" s="819"/>
      <c r="V33" s="819"/>
      <c r="W33" s="358"/>
      <c r="X33" s="807"/>
    </row>
    <row r="34" spans="1:83" ht="12.75" x14ac:dyDescent="0.2">
      <c r="B34" s="874"/>
      <c r="C34" s="875"/>
      <c r="D34" s="876"/>
      <c r="E34" s="877"/>
      <c r="F34" s="410" t="s">
        <v>261</v>
      </c>
      <c r="G34" s="365"/>
      <c r="H34" s="365"/>
      <c r="I34" s="365"/>
      <c r="J34" s="366"/>
      <c r="K34" s="355"/>
      <c r="L34" s="356">
        <f t="shared" si="0"/>
        <v>0</v>
      </c>
      <c r="M34" s="879"/>
      <c r="N34" s="879"/>
      <c r="O34" s="521"/>
      <c r="P34" s="496">
        <f t="shared" si="1"/>
        <v>0</v>
      </c>
      <c r="Q34" s="767"/>
      <c r="R34" s="770"/>
      <c r="S34" s="466"/>
      <c r="T34" s="432">
        <f t="shared" si="2"/>
        <v>0</v>
      </c>
      <c r="U34" s="819"/>
      <c r="V34" s="819"/>
      <c r="W34" s="358"/>
      <c r="X34" s="807"/>
    </row>
    <row r="35" spans="1:83" ht="38.25" x14ac:dyDescent="0.2">
      <c r="B35" s="874" t="s">
        <v>249</v>
      </c>
      <c r="C35" s="882">
        <v>5</v>
      </c>
      <c r="D35" s="882"/>
      <c r="E35" s="882"/>
      <c r="F35" s="454" t="s">
        <v>385</v>
      </c>
      <c r="G35" s="360"/>
      <c r="H35" s="360"/>
      <c r="I35" s="360"/>
      <c r="J35" s="361"/>
      <c r="K35" s="355"/>
      <c r="L35" s="356">
        <f t="shared" si="0"/>
        <v>0</v>
      </c>
      <c r="M35" s="878">
        <f>SUM(L35:L44)</f>
        <v>0</v>
      </c>
      <c r="N35" s="878">
        <f>IF(M35=10,5,0)</f>
        <v>0</v>
      </c>
      <c r="O35" s="521"/>
      <c r="P35" s="496">
        <f t="shared" si="1"/>
        <v>0</v>
      </c>
      <c r="Q35" s="766">
        <f>SUM(P35:P44)</f>
        <v>0</v>
      </c>
      <c r="R35" s="769" t="str">
        <f>IF(AND(R18=0,R19=1,R22=2,R25=3,R29=4,Q35=10),5,"")</f>
        <v/>
      </c>
      <c r="S35" s="466"/>
      <c r="T35" s="433">
        <f t="shared" si="2"/>
        <v>0</v>
      </c>
      <c r="U35" s="817">
        <f>SUM(T35:T44)</f>
        <v>0</v>
      </c>
      <c r="V35" s="817" t="str">
        <f>IF(AND(V18=0,V19=1,V22=2,V25=3,V29=4,U35=10),5,"")</f>
        <v/>
      </c>
      <c r="W35" s="274"/>
      <c r="X35" s="807"/>
    </row>
    <row r="36" spans="1:83" ht="38.25" x14ac:dyDescent="0.2">
      <c r="B36" s="874"/>
      <c r="C36" s="882"/>
      <c r="D36" s="882"/>
      <c r="E36" s="882"/>
      <c r="F36" s="419" t="s">
        <v>439</v>
      </c>
      <c r="G36" s="360"/>
      <c r="H36" s="360"/>
      <c r="I36" s="360"/>
      <c r="J36" s="361"/>
      <c r="K36" s="355"/>
      <c r="L36" s="356">
        <f t="shared" si="0"/>
        <v>0</v>
      </c>
      <c r="M36" s="879"/>
      <c r="N36" s="879"/>
      <c r="O36" s="521"/>
      <c r="P36" s="496">
        <f t="shared" si="1"/>
        <v>0</v>
      </c>
      <c r="Q36" s="767"/>
      <c r="R36" s="770"/>
      <c r="S36" s="466"/>
      <c r="T36" s="433">
        <f t="shared" si="2"/>
        <v>0</v>
      </c>
      <c r="U36" s="817"/>
      <c r="V36" s="817"/>
      <c r="W36" s="274"/>
      <c r="X36" s="807"/>
    </row>
    <row r="37" spans="1:83" ht="38.25" x14ac:dyDescent="0.2">
      <c r="B37" s="874"/>
      <c r="C37" s="882"/>
      <c r="D37" s="882"/>
      <c r="E37" s="882"/>
      <c r="F37" s="464" t="s">
        <v>742</v>
      </c>
      <c r="G37" s="360"/>
      <c r="H37" s="360"/>
      <c r="I37" s="360"/>
      <c r="J37" s="361"/>
      <c r="K37" s="355"/>
      <c r="L37" s="356">
        <f t="shared" si="0"/>
        <v>0</v>
      </c>
      <c r="M37" s="879"/>
      <c r="N37" s="879"/>
      <c r="O37" s="521"/>
      <c r="P37" s="496">
        <f t="shared" si="1"/>
        <v>0</v>
      </c>
      <c r="Q37" s="767"/>
      <c r="R37" s="770"/>
      <c r="S37" s="466"/>
      <c r="T37" s="433">
        <f t="shared" si="2"/>
        <v>0</v>
      </c>
      <c r="U37" s="817"/>
      <c r="V37" s="817"/>
      <c r="W37" s="274"/>
      <c r="X37" s="807"/>
    </row>
    <row r="38" spans="1:83" ht="76.5" x14ac:dyDescent="0.2">
      <c r="B38" s="874"/>
      <c r="C38" s="882"/>
      <c r="D38" s="882"/>
      <c r="E38" s="882"/>
      <c r="F38" s="455" t="s">
        <v>262</v>
      </c>
      <c r="G38" s="354" t="s">
        <v>131</v>
      </c>
      <c r="H38" s="354" t="s">
        <v>131</v>
      </c>
      <c r="I38" s="360"/>
      <c r="J38" s="361"/>
      <c r="K38" s="355"/>
      <c r="L38" s="356">
        <f t="shared" si="0"/>
        <v>0</v>
      </c>
      <c r="M38" s="879"/>
      <c r="N38" s="879"/>
      <c r="O38" s="521"/>
      <c r="P38" s="496">
        <f t="shared" si="1"/>
        <v>0</v>
      </c>
      <c r="Q38" s="767"/>
      <c r="R38" s="770"/>
      <c r="S38" s="466"/>
      <c r="T38" s="433">
        <f t="shared" si="2"/>
        <v>0</v>
      </c>
      <c r="U38" s="817"/>
      <c r="V38" s="817"/>
      <c r="W38" s="274"/>
      <c r="X38" s="807"/>
    </row>
    <row r="39" spans="1:83" ht="51" x14ac:dyDescent="0.2">
      <c r="B39" s="874"/>
      <c r="C39" s="882"/>
      <c r="D39" s="882"/>
      <c r="E39" s="882"/>
      <c r="F39" s="455" t="s">
        <v>440</v>
      </c>
      <c r="G39" s="360"/>
      <c r="H39" s="360"/>
      <c r="I39" s="360"/>
      <c r="J39" s="361"/>
      <c r="K39" s="355"/>
      <c r="L39" s="356">
        <f t="shared" si="0"/>
        <v>0</v>
      </c>
      <c r="M39" s="879"/>
      <c r="N39" s="879"/>
      <c r="O39" s="521"/>
      <c r="P39" s="496">
        <f t="shared" si="1"/>
        <v>0</v>
      </c>
      <c r="Q39" s="767"/>
      <c r="R39" s="770"/>
      <c r="S39" s="466"/>
      <c r="T39" s="433">
        <f t="shared" si="2"/>
        <v>0</v>
      </c>
      <c r="U39" s="817"/>
      <c r="V39" s="817"/>
      <c r="W39" s="274"/>
      <c r="X39" s="807"/>
    </row>
    <row r="40" spans="1:83" ht="38.25" x14ac:dyDescent="0.2">
      <c r="B40" s="874"/>
      <c r="C40" s="882"/>
      <c r="D40" s="882"/>
      <c r="E40" s="882"/>
      <c r="F40" s="455" t="s">
        <v>263</v>
      </c>
      <c r="G40" s="360"/>
      <c r="H40" s="360"/>
      <c r="I40" s="360"/>
      <c r="J40" s="361"/>
      <c r="K40" s="355"/>
      <c r="L40" s="356">
        <f t="shared" si="0"/>
        <v>0</v>
      </c>
      <c r="M40" s="879"/>
      <c r="N40" s="879"/>
      <c r="O40" s="521"/>
      <c r="P40" s="496">
        <f t="shared" si="1"/>
        <v>0</v>
      </c>
      <c r="Q40" s="767"/>
      <c r="R40" s="770"/>
      <c r="S40" s="466"/>
      <c r="T40" s="433">
        <f t="shared" si="2"/>
        <v>0</v>
      </c>
      <c r="U40" s="817"/>
      <c r="V40" s="817"/>
      <c r="W40" s="274"/>
      <c r="X40" s="807"/>
    </row>
    <row r="41" spans="1:83" ht="25.5" x14ac:dyDescent="0.2">
      <c r="B41" s="874"/>
      <c r="C41" s="882"/>
      <c r="D41" s="882"/>
      <c r="E41" s="882"/>
      <c r="F41" s="455" t="s">
        <v>264</v>
      </c>
      <c r="G41" s="360"/>
      <c r="H41" s="360"/>
      <c r="I41" s="360"/>
      <c r="J41" s="361"/>
      <c r="K41" s="355"/>
      <c r="L41" s="356">
        <f t="shared" si="0"/>
        <v>0</v>
      </c>
      <c r="M41" s="879"/>
      <c r="N41" s="879"/>
      <c r="O41" s="521"/>
      <c r="P41" s="496">
        <f t="shared" si="1"/>
        <v>0</v>
      </c>
      <c r="Q41" s="767"/>
      <c r="R41" s="770"/>
      <c r="S41" s="466"/>
      <c r="T41" s="433">
        <f t="shared" si="2"/>
        <v>0</v>
      </c>
      <c r="U41" s="817"/>
      <c r="V41" s="817"/>
      <c r="W41" s="274"/>
      <c r="X41" s="807"/>
    </row>
    <row r="42" spans="1:83" ht="63.75" x14ac:dyDescent="0.2">
      <c r="B42" s="874"/>
      <c r="C42" s="882"/>
      <c r="D42" s="882"/>
      <c r="E42" s="882"/>
      <c r="F42" s="455" t="s">
        <v>265</v>
      </c>
      <c r="G42" s="360"/>
      <c r="H42" s="360"/>
      <c r="I42" s="360"/>
      <c r="J42" s="361"/>
      <c r="K42" s="355"/>
      <c r="L42" s="356">
        <f t="shared" si="0"/>
        <v>0</v>
      </c>
      <c r="M42" s="879"/>
      <c r="N42" s="879"/>
      <c r="O42" s="521"/>
      <c r="P42" s="496">
        <f t="shared" si="1"/>
        <v>0</v>
      </c>
      <c r="Q42" s="767"/>
      <c r="R42" s="770"/>
      <c r="S42" s="466"/>
      <c r="T42" s="433">
        <f t="shared" si="2"/>
        <v>0</v>
      </c>
      <c r="U42" s="817"/>
      <c r="V42" s="817"/>
      <c r="W42" s="274"/>
      <c r="X42" s="807"/>
    </row>
    <row r="43" spans="1:83" ht="38.25" x14ac:dyDescent="0.2">
      <c r="B43" s="874"/>
      <c r="C43" s="882"/>
      <c r="D43" s="882"/>
      <c r="E43" s="882"/>
      <c r="F43" s="455" t="s">
        <v>266</v>
      </c>
      <c r="G43" s="360"/>
      <c r="H43" s="360"/>
      <c r="I43" s="360"/>
      <c r="J43" s="361"/>
      <c r="K43" s="355"/>
      <c r="L43" s="356">
        <f t="shared" si="0"/>
        <v>0</v>
      </c>
      <c r="M43" s="879"/>
      <c r="N43" s="879"/>
      <c r="O43" s="521"/>
      <c r="P43" s="496">
        <f t="shared" si="1"/>
        <v>0</v>
      </c>
      <c r="Q43" s="767"/>
      <c r="R43" s="770"/>
      <c r="S43" s="466"/>
      <c r="T43" s="433">
        <f t="shared" si="2"/>
        <v>0</v>
      </c>
      <c r="U43" s="817"/>
      <c r="V43" s="817"/>
      <c r="W43" s="274"/>
      <c r="X43" s="807"/>
    </row>
    <row r="44" spans="1:83" ht="12.75" x14ac:dyDescent="0.2">
      <c r="B44" s="874"/>
      <c r="C44" s="882"/>
      <c r="D44" s="882"/>
      <c r="E44" s="882"/>
      <c r="F44" s="455" t="s">
        <v>267</v>
      </c>
      <c r="G44" s="360"/>
      <c r="H44" s="360"/>
      <c r="I44" s="360"/>
      <c r="J44" s="361"/>
      <c r="K44" s="355"/>
      <c r="L44" s="356">
        <f t="shared" si="0"/>
        <v>0</v>
      </c>
      <c r="M44" s="879"/>
      <c r="N44" s="879"/>
      <c r="O44" s="521"/>
      <c r="P44" s="496">
        <f t="shared" si="1"/>
        <v>0</v>
      </c>
      <c r="Q44" s="767"/>
      <c r="R44" s="770"/>
      <c r="S44" s="466"/>
      <c r="T44" s="433">
        <f t="shared" si="2"/>
        <v>0</v>
      </c>
      <c r="U44" s="817"/>
      <c r="V44" s="817"/>
      <c r="W44" s="274"/>
      <c r="X44" s="807"/>
    </row>
    <row r="45" spans="1:83" s="36" customFormat="1" ht="15.75" x14ac:dyDescent="0.2">
      <c r="B45" s="367"/>
      <c r="C45" s="368"/>
      <c r="D45" s="368"/>
      <c r="E45" s="368"/>
      <c r="F45" s="370"/>
      <c r="G45" s="370"/>
      <c r="H45" s="370"/>
      <c r="I45" s="370"/>
      <c r="J45" s="370"/>
      <c r="K45" s="371"/>
      <c r="L45" s="372"/>
      <c r="M45" s="373"/>
      <c r="N45" s="374"/>
      <c r="O45" s="520"/>
      <c r="P45" s="229"/>
      <c r="Q45" s="229"/>
      <c r="R45" s="229"/>
      <c r="S45" s="206"/>
      <c r="T45" s="52"/>
      <c r="U45" s="43"/>
      <c r="V45" s="44"/>
      <c r="W45" s="45"/>
      <c r="X45" s="60"/>
      <c r="Y45" s="121"/>
    </row>
    <row r="46" spans="1:83" ht="18" x14ac:dyDescent="0.2">
      <c r="B46" s="909" t="s">
        <v>139</v>
      </c>
      <c r="C46" s="881"/>
      <c r="D46" s="881"/>
      <c r="E46" s="881"/>
      <c r="F46" s="881"/>
      <c r="G46" s="881"/>
      <c r="H46" s="881"/>
      <c r="I46" s="881"/>
      <c r="J46" s="881"/>
      <c r="K46" s="881"/>
      <c r="L46" s="881"/>
      <c r="M46" s="881"/>
      <c r="N46" s="881"/>
      <c r="O46" s="881"/>
      <c r="P46" s="881"/>
      <c r="Q46" s="881"/>
      <c r="R46" s="881"/>
      <c r="S46" s="881"/>
      <c r="T46" s="881"/>
      <c r="U46" s="881"/>
      <c r="V46" s="881"/>
      <c r="W46" s="881"/>
      <c r="X46" s="375"/>
    </row>
    <row r="47" spans="1:83" s="121" customFormat="1" ht="114.75" x14ac:dyDescent="0.2">
      <c r="A47" s="36"/>
      <c r="B47" s="566" t="s">
        <v>145</v>
      </c>
      <c r="C47" s="861">
        <v>0</v>
      </c>
      <c r="D47" s="862"/>
      <c r="E47" s="863"/>
      <c r="F47" s="455" t="s">
        <v>250</v>
      </c>
      <c r="G47" s="455" t="s">
        <v>967</v>
      </c>
      <c r="H47" s="455" t="s">
        <v>937</v>
      </c>
      <c r="I47" s="481"/>
      <c r="J47" s="540"/>
      <c r="K47" s="355"/>
      <c r="L47" s="463">
        <f t="shared" ref="L47:L61" si="3">IF(K47="виконано, є підтвердження",1,0)</f>
        <v>0</v>
      </c>
      <c r="M47" s="441">
        <f>L47</f>
        <v>0</v>
      </c>
      <c r="N47" s="593">
        <f>IF(M47=1,0,0)</f>
        <v>0</v>
      </c>
      <c r="O47" s="521" t="s">
        <v>28</v>
      </c>
      <c r="P47" s="584">
        <f t="shared" ref="P47:P61" si="4">IF(OR(O47="прийнято", O47="доопрацьовано після верифікації"),1,0)</f>
        <v>1</v>
      </c>
      <c r="Q47" s="584">
        <f>P47</f>
        <v>1</v>
      </c>
      <c r="R47" s="585">
        <f>IF(Q47=1,0,0)</f>
        <v>0</v>
      </c>
      <c r="S47" s="594" t="s">
        <v>28</v>
      </c>
      <c r="T47" s="586">
        <f t="shared" si="2"/>
        <v>1</v>
      </c>
      <c r="U47" s="586">
        <f>T47</f>
        <v>1</v>
      </c>
      <c r="V47" s="586">
        <f>IF(U47=1,0,0)</f>
        <v>0</v>
      </c>
      <c r="W47" s="442"/>
      <c r="X47" s="806" t="s">
        <v>32</v>
      </c>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row>
    <row r="48" spans="1:83" s="121" customFormat="1" ht="83.45" customHeight="1" x14ac:dyDescent="0.2">
      <c r="A48" s="36"/>
      <c r="B48" s="859" t="s">
        <v>146</v>
      </c>
      <c r="C48" s="861">
        <v>1</v>
      </c>
      <c r="D48" s="862"/>
      <c r="E48" s="863"/>
      <c r="F48" s="455" t="s">
        <v>268</v>
      </c>
      <c r="G48" s="455" t="s">
        <v>967</v>
      </c>
      <c r="H48" s="455" t="s">
        <v>937</v>
      </c>
      <c r="I48" s="481"/>
      <c r="J48" s="540"/>
      <c r="K48" s="355"/>
      <c r="L48" s="463">
        <f t="shared" si="3"/>
        <v>0</v>
      </c>
      <c r="M48" s="867">
        <f>SUM(L48:L49)</f>
        <v>0</v>
      </c>
      <c r="N48" s="869" t="str">
        <f>IF(AND(N47=0,M48=2),1,"")</f>
        <v/>
      </c>
      <c r="O48" s="521" t="s">
        <v>28</v>
      </c>
      <c r="P48" s="584">
        <f t="shared" si="4"/>
        <v>1</v>
      </c>
      <c r="Q48" s="867">
        <f>SUM(P48:P49)</f>
        <v>2</v>
      </c>
      <c r="R48" s="870">
        <f>IF(AND(R47=0,Q48=2),1,"")</f>
        <v>1</v>
      </c>
      <c r="S48" s="594" t="s">
        <v>28</v>
      </c>
      <c r="T48" s="586">
        <f t="shared" si="2"/>
        <v>1</v>
      </c>
      <c r="U48" s="867">
        <f>SUM(T48:T49)</f>
        <v>2</v>
      </c>
      <c r="V48" s="872">
        <f>IF(AND(V47=0,U48=2),1,"")</f>
        <v>1</v>
      </c>
      <c r="W48" s="442"/>
      <c r="X48" s="807"/>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row>
    <row r="49" spans="2:25" ht="54" customHeight="1" x14ac:dyDescent="0.2">
      <c r="B49" s="860"/>
      <c r="C49" s="864"/>
      <c r="D49" s="865"/>
      <c r="E49" s="866"/>
      <c r="F49" s="455" t="s">
        <v>271</v>
      </c>
      <c r="G49" s="602" t="s">
        <v>898</v>
      </c>
      <c r="H49" s="588"/>
      <c r="I49" s="360"/>
      <c r="J49" s="455" t="s">
        <v>936</v>
      </c>
      <c r="K49" s="355"/>
      <c r="L49" s="463">
        <f t="shared" si="3"/>
        <v>0</v>
      </c>
      <c r="M49" s="868"/>
      <c r="N49" s="869"/>
      <c r="O49" s="521" t="s">
        <v>28</v>
      </c>
      <c r="P49" s="584">
        <f t="shared" si="4"/>
        <v>1</v>
      </c>
      <c r="Q49" s="868"/>
      <c r="R49" s="871"/>
      <c r="S49" s="594" t="s">
        <v>28</v>
      </c>
      <c r="T49" s="586">
        <f t="shared" si="2"/>
        <v>1</v>
      </c>
      <c r="U49" s="868"/>
      <c r="V49" s="873"/>
      <c r="W49" s="587"/>
      <c r="X49" s="807"/>
    </row>
    <row r="50" spans="2:25" ht="60" x14ac:dyDescent="0.2">
      <c r="B50" s="874" t="s">
        <v>147</v>
      </c>
      <c r="C50" s="861">
        <v>2</v>
      </c>
      <c r="D50" s="862"/>
      <c r="E50" s="863"/>
      <c r="F50" s="455" t="s">
        <v>269</v>
      </c>
      <c r="G50" s="455" t="s">
        <v>897</v>
      </c>
      <c r="H50" s="602" t="s">
        <v>964</v>
      </c>
      <c r="I50" s="360"/>
      <c r="J50" s="541" t="s">
        <v>917</v>
      </c>
      <c r="K50" s="355"/>
      <c r="L50" s="463">
        <f t="shared" si="3"/>
        <v>0</v>
      </c>
      <c r="M50" s="867">
        <f>SUM(L50:L51)</f>
        <v>0</v>
      </c>
      <c r="N50" s="908" t="str">
        <f>IF(AND(N47=0,N48=1,M50=2),2,"")</f>
        <v/>
      </c>
      <c r="O50" s="521" t="s">
        <v>28</v>
      </c>
      <c r="P50" s="584">
        <f t="shared" si="4"/>
        <v>1</v>
      </c>
      <c r="Q50" s="772">
        <f>SUM(P50:P51)</f>
        <v>2</v>
      </c>
      <c r="R50" s="773">
        <f>IF(AND(R47=0,R48=1,Q50=2),2,"")</f>
        <v>2</v>
      </c>
      <c r="S50" s="594" t="s">
        <v>28</v>
      </c>
      <c r="T50" s="586">
        <f t="shared" si="2"/>
        <v>1</v>
      </c>
      <c r="U50" s="817">
        <f>SUM(T50:T51)</f>
        <v>2</v>
      </c>
      <c r="V50" s="817">
        <f>IF(AND(V47=0,V48=1,U50=2),2,"")</f>
        <v>2</v>
      </c>
      <c r="W50" s="587"/>
      <c r="X50" s="807"/>
    </row>
    <row r="51" spans="2:25" ht="51" x14ac:dyDescent="0.25">
      <c r="B51" s="874"/>
      <c r="C51" s="875"/>
      <c r="D51" s="876"/>
      <c r="E51" s="877"/>
      <c r="F51" s="460" t="s">
        <v>270</v>
      </c>
      <c r="G51" s="460" t="s">
        <v>897</v>
      </c>
      <c r="H51" s="460" t="s">
        <v>991</v>
      </c>
      <c r="I51" s="360"/>
      <c r="J51" s="634" t="s">
        <v>997</v>
      </c>
      <c r="K51" s="355"/>
      <c r="L51" s="463">
        <f t="shared" si="3"/>
        <v>0</v>
      </c>
      <c r="M51" s="906"/>
      <c r="N51" s="908"/>
      <c r="O51" s="521" t="s">
        <v>28</v>
      </c>
      <c r="P51" s="584">
        <f t="shared" si="4"/>
        <v>1</v>
      </c>
      <c r="Q51" s="772"/>
      <c r="R51" s="773"/>
      <c r="S51" s="594" t="s">
        <v>28</v>
      </c>
      <c r="T51" s="586">
        <f t="shared" si="2"/>
        <v>1</v>
      </c>
      <c r="U51" s="817"/>
      <c r="V51" s="817"/>
      <c r="W51" s="648" t="s">
        <v>1042</v>
      </c>
      <c r="X51" s="807"/>
    </row>
    <row r="52" spans="2:25" ht="127.5" x14ac:dyDescent="0.2">
      <c r="B52" s="874" t="s">
        <v>148</v>
      </c>
      <c r="C52" s="861">
        <v>3</v>
      </c>
      <c r="D52" s="862"/>
      <c r="E52" s="863"/>
      <c r="F52" s="419" t="s">
        <v>441</v>
      </c>
      <c r="G52" s="419" t="s">
        <v>911</v>
      </c>
      <c r="H52" s="360"/>
      <c r="I52" s="360"/>
      <c r="J52" s="541" t="s">
        <v>998</v>
      </c>
      <c r="K52" s="355"/>
      <c r="L52" s="463">
        <f t="shared" si="3"/>
        <v>0</v>
      </c>
      <c r="M52" s="867">
        <f>SUM(L52:L54)</f>
        <v>0</v>
      </c>
      <c r="N52" s="879" t="str">
        <f>IF(AND(N47=0,N48=1,N50=2,M52=3),3,"")</f>
        <v/>
      </c>
      <c r="O52" s="589" t="s">
        <v>28</v>
      </c>
      <c r="P52" s="590">
        <f t="shared" si="4"/>
        <v>1</v>
      </c>
      <c r="Q52" s="767">
        <f>SUM(P52:P54)</f>
        <v>3</v>
      </c>
      <c r="R52" s="770">
        <f>IF(AND(R47=0,R48=1,R50=2,Q52=3),3,"")</f>
        <v>3</v>
      </c>
      <c r="S52" s="591" t="s">
        <v>121</v>
      </c>
      <c r="T52" s="592">
        <f t="shared" si="2"/>
        <v>0</v>
      </c>
      <c r="U52" s="819">
        <f>SUM(T52:T54)</f>
        <v>2</v>
      </c>
      <c r="V52" s="907" t="str">
        <f>IF(AND(V47=0,V48=1,V50=2,U52=3),3,"")</f>
        <v/>
      </c>
      <c r="W52" s="644" t="s">
        <v>1043</v>
      </c>
      <c r="X52" s="807"/>
    </row>
    <row r="53" spans="2:25" ht="51" x14ac:dyDescent="0.2">
      <c r="B53" s="874"/>
      <c r="C53" s="875"/>
      <c r="D53" s="876"/>
      <c r="E53" s="877"/>
      <c r="F53" s="419" t="s">
        <v>272</v>
      </c>
      <c r="G53" s="419" t="s">
        <v>898</v>
      </c>
      <c r="H53" s="360"/>
      <c r="I53" s="360"/>
      <c r="J53" s="541"/>
      <c r="K53" s="355"/>
      <c r="L53" s="463">
        <f t="shared" si="3"/>
        <v>0</v>
      </c>
      <c r="M53" s="906"/>
      <c r="N53" s="879"/>
      <c r="O53" s="250" t="s">
        <v>28</v>
      </c>
      <c r="P53" s="249">
        <f t="shared" si="4"/>
        <v>1</v>
      </c>
      <c r="Q53" s="767"/>
      <c r="R53" s="770"/>
      <c r="S53" s="467" t="s">
        <v>28</v>
      </c>
      <c r="T53" s="434">
        <f t="shared" si="2"/>
        <v>1</v>
      </c>
      <c r="U53" s="819"/>
      <c r="V53" s="819"/>
      <c r="W53" s="445"/>
      <c r="X53" s="807"/>
    </row>
    <row r="54" spans="2:25" ht="44.1" customHeight="1" x14ac:dyDescent="0.2">
      <c r="B54" s="874"/>
      <c r="C54" s="864"/>
      <c r="D54" s="865"/>
      <c r="E54" s="866"/>
      <c r="F54" s="419" t="s">
        <v>273</v>
      </c>
      <c r="G54" s="628" t="s">
        <v>912</v>
      </c>
      <c r="H54" s="360"/>
      <c r="I54" s="360"/>
      <c r="J54" s="419" t="s">
        <v>966</v>
      </c>
      <c r="K54" s="355"/>
      <c r="L54" s="463">
        <f t="shared" si="3"/>
        <v>0</v>
      </c>
      <c r="M54" s="868"/>
      <c r="N54" s="886"/>
      <c r="O54" s="250" t="s">
        <v>28</v>
      </c>
      <c r="P54" s="249">
        <f t="shared" si="4"/>
        <v>1</v>
      </c>
      <c r="Q54" s="768"/>
      <c r="R54" s="771"/>
      <c r="S54" s="467" t="s">
        <v>28</v>
      </c>
      <c r="T54" s="434">
        <f t="shared" si="2"/>
        <v>1</v>
      </c>
      <c r="U54" s="820"/>
      <c r="V54" s="820"/>
      <c r="W54" s="6"/>
      <c r="X54" s="807"/>
    </row>
    <row r="55" spans="2:25" ht="102" x14ac:dyDescent="0.2">
      <c r="B55" s="874" t="s">
        <v>149</v>
      </c>
      <c r="C55" s="861">
        <v>4</v>
      </c>
      <c r="D55" s="862"/>
      <c r="E55" s="863"/>
      <c r="F55" s="455" t="s">
        <v>442</v>
      </c>
      <c r="G55" s="419" t="s">
        <v>911</v>
      </c>
      <c r="H55" s="361" t="s">
        <v>992</v>
      </c>
      <c r="I55" s="360"/>
      <c r="J55" s="419" t="s">
        <v>999</v>
      </c>
      <c r="K55" s="355"/>
      <c r="L55" s="463">
        <f t="shared" si="3"/>
        <v>0</v>
      </c>
      <c r="M55" s="867">
        <f>L55+L56</f>
        <v>0</v>
      </c>
      <c r="N55" s="878" t="str">
        <f>IF(AND(N47=0,N48=1,N50=2,N52=3,M55=2),4,"")</f>
        <v/>
      </c>
      <c r="O55" s="250" t="s">
        <v>28</v>
      </c>
      <c r="P55" s="249">
        <f t="shared" si="4"/>
        <v>1</v>
      </c>
      <c r="Q55" s="766">
        <f>P55+P56</f>
        <v>2</v>
      </c>
      <c r="R55" s="769">
        <f>IF(AND(R47=0,R48=1,R50=2,R52=3,Q55=2),4,"")</f>
        <v>4</v>
      </c>
      <c r="S55" s="467" t="s">
        <v>121</v>
      </c>
      <c r="T55" s="434">
        <f t="shared" si="2"/>
        <v>0</v>
      </c>
      <c r="U55" s="818">
        <f>T55+T56</f>
        <v>1</v>
      </c>
      <c r="V55" s="818" t="str">
        <f>IF(AND(V47=0,V48=1,V50=2,V52=3,U55=2),4,"")</f>
        <v/>
      </c>
      <c r="W55" s="6" t="s">
        <v>1044</v>
      </c>
      <c r="X55" s="807"/>
    </row>
    <row r="56" spans="2:25" ht="51" x14ac:dyDescent="0.2">
      <c r="B56" s="874"/>
      <c r="C56" s="864"/>
      <c r="D56" s="865"/>
      <c r="E56" s="866"/>
      <c r="F56" s="460" t="s">
        <v>274</v>
      </c>
      <c r="G56" s="455" t="s">
        <v>985</v>
      </c>
      <c r="H56" s="455"/>
      <c r="I56" s="360"/>
      <c r="J56" s="640" t="s">
        <v>968</v>
      </c>
      <c r="K56" s="355"/>
      <c r="L56" s="463">
        <f t="shared" si="3"/>
        <v>0</v>
      </c>
      <c r="M56" s="868"/>
      <c r="N56" s="886"/>
      <c r="O56" s="250" t="s">
        <v>28</v>
      </c>
      <c r="P56" s="249">
        <f t="shared" si="4"/>
        <v>1</v>
      </c>
      <c r="Q56" s="768"/>
      <c r="R56" s="771"/>
      <c r="S56" s="467" t="s">
        <v>28</v>
      </c>
      <c r="T56" s="434">
        <f t="shared" si="2"/>
        <v>1</v>
      </c>
      <c r="U56" s="820"/>
      <c r="V56" s="820"/>
      <c r="W56" s="6"/>
      <c r="X56" s="807"/>
    </row>
    <row r="57" spans="2:25" ht="20.25" x14ac:dyDescent="0.2">
      <c r="B57" s="874" t="s">
        <v>150</v>
      </c>
      <c r="C57" s="861">
        <v>5</v>
      </c>
      <c r="D57" s="862"/>
      <c r="E57" s="863"/>
      <c r="F57" s="455" t="s">
        <v>275</v>
      </c>
      <c r="G57" s="602"/>
      <c r="H57" s="360"/>
      <c r="I57" s="360"/>
      <c r="J57" s="541"/>
      <c r="K57" s="355"/>
      <c r="L57" s="463">
        <f t="shared" si="3"/>
        <v>0</v>
      </c>
      <c r="M57" s="867">
        <f>SUM(L57:L61)</f>
        <v>0</v>
      </c>
      <c r="N57" s="878" t="str">
        <f>IF(AND(N47=0,N48=1,N50=2,N52=3,N55=4,M57=5),5,"")</f>
        <v/>
      </c>
      <c r="O57" s="250" t="s">
        <v>121</v>
      </c>
      <c r="P57" s="249">
        <f t="shared" si="4"/>
        <v>0</v>
      </c>
      <c r="Q57" s="766">
        <f>SUM(P57:P61)</f>
        <v>0</v>
      </c>
      <c r="R57" s="769" t="str">
        <f>IF(AND(R47=0,R48=1,R50=2,R52=3,R55=4,Q57=5),5,"")</f>
        <v/>
      </c>
      <c r="S57" s="467"/>
      <c r="T57" s="434">
        <f t="shared" si="2"/>
        <v>0</v>
      </c>
      <c r="U57" s="818">
        <f>SUM(T57:T61)</f>
        <v>0</v>
      </c>
      <c r="V57" s="818" t="str">
        <f>IF(AND(V47=0,V48=1,V50=2,V52=3,V55=4,U57=5),5,"")</f>
        <v/>
      </c>
      <c r="W57" s="6"/>
      <c r="X57" s="807"/>
    </row>
    <row r="58" spans="2:25" ht="140.25" x14ac:dyDescent="0.2">
      <c r="B58" s="874"/>
      <c r="C58" s="875"/>
      <c r="D58" s="876"/>
      <c r="E58" s="877"/>
      <c r="F58" s="455" t="s">
        <v>276</v>
      </c>
      <c r="G58" s="455" t="s">
        <v>913</v>
      </c>
      <c r="H58" s="455"/>
      <c r="I58" s="360"/>
      <c r="J58" s="541" t="s">
        <v>1000</v>
      </c>
      <c r="K58" s="355"/>
      <c r="L58" s="463">
        <f t="shared" si="3"/>
        <v>0</v>
      </c>
      <c r="M58" s="906"/>
      <c r="N58" s="879"/>
      <c r="O58" s="250"/>
      <c r="P58" s="249">
        <f t="shared" si="4"/>
        <v>0</v>
      </c>
      <c r="Q58" s="767"/>
      <c r="R58" s="770"/>
      <c r="S58" s="467"/>
      <c r="T58" s="434">
        <f t="shared" si="2"/>
        <v>0</v>
      </c>
      <c r="U58" s="819"/>
      <c r="V58" s="819"/>
      <c r="W58" s="6"/>
      <c r="X58" s="807"/>
    </row>
    <row r="59" spans="2:25" ht="102" x14ac:dyDescent="0.2">
      <c r="B59" s="874"/>
      <c r="C59" s="875"/>
      <c r="D59" s="876"/>
      <c r="E59" s="877"/>
      <c r="F59" s="453" t="s">
        <v>743</v>
      </c>
      <c r="H59" s="360"/>
      <c r="I59" s="360"/>
      <c r="J59" s="541"/>
      <c r="K59" s="355"/>
      <c r="L59" s="463">
        <f t="shared" si="3"/>
        <v>0</v>
      </c>
      <c r="M59" s="906"/>
      <c r="N59" s="879"/>
      <c r="O59" s="250"/>
      <c r="P59" s="249">
        <f t="shared" si="4"/>
        <v>0</v>
      </c>
      <c r="Q59" s="767"/>
      <c r="R59" s="770"/>
      <c r="S59" s="467"/>
      <c r="T59" s="434">
        <f t="shared" si="2"/>
        <v>0</v>
      </c>
      <c r="U59" s="819"/>
      <c r="V59" s="819"/>
      <c r="W59" s="6"/>
      <c r="X59" s="807"/>
    </row>
    <row r="60" spans="2:25" ht="38.25" customHeight="1" x14ac:dyDescent="0.2">
      <c r="B60" s="874"/>
      <c r="C60" s="875"/>
      <c r="D60" s="876"/>
      <c r="E60" s="877"/>
      <c r="F60" s="453" t="s">
        <v>277</v>
      </c>
      <c r="G60" s="360"/>
      <c r="H60" s="360"/>
      <c r="I60" s="360"/>
      <c r="J60" s="541"/>
      <c r="K60" s="355"/>
      <c r="L60" s="463">
        <f t="shared" si="3"/>
        <v>0</v>
      </c>
      <c r="M60" s="906"/>
      <c r="N60" s="879"/>
      <c r="O60" s="250"/>
      <c r="P60" s="249">
        <f t="shared" si="4"/>
        <v>0</v>
      </c>
      <c r="Q60" s="767"/>
      <c r="R60" s="770"/>
      <c r="S60" s="467"/>
      <c r="T60" s="434">
        <f t="shared" si="2"/>
        <v>0</v>
      </c>
      <c r="U60" s="819"/>
      <c r="V60" s="819"/>
      <c r="W60" s="6"/>
      <c r="X60" s="807"/>
    </row>
    <row r="61" spans="2:25" ht="76.5" x14ac:dyDescent="0.2">
      <c r="B61" s="874"/>
      <c r="C61" s="864"/>
      <c r="D61" s="865"/>
      <c r="E61" s="866"/>
      <c r="F61" s="465" t="s">
        <v>278</v>
      </c>
      <c r="G61" s="354" t="s">
        <v>131</v>
      </c>
      <c r="H61" s="354" t="s">
        <v>131</v>
      </c>
      <c r="I61" s="360"/>
      <c r="J61" s="541"/>
      <c r="K61" s="355"/>
      <c r="L61" s="463">
        <f t="shared" si="3"/>
        <v>0</v>
      </c>
      <c r="M61" s="868"/>
      <c r="N61" s="886"/>
      <c r="O61" s="250"/>
      <c r="P61" s="249">
        <f t="shared" si="4"/>
        <v>0</v>
      </c>
      <c r="Q61" s="768"/>
      <c r="R61" s="771"/>
      <c r="S61" s="467"/>
      <c r="T61" s="434">
        <f t="shared" si="2"/>
        <v>0</v>
      </c>
      <c r="U61" s="820"/>
      <c r="V61" s="820"/>
      <c r="W61" s="6"/>
      <c r="X61" s="807"/>
    </row>
    <row r="62" spans="2:25" s="36" customFormat="1" ht="15.75" x14ac:dyDescent="0.2">
      <c r="B62" s="367"/>
      <c r="C62" s="368"/>
      <c r="D62" s="368"/>
      <c r="E62" s="368"/>
      <c r="F62" s="444"/>
      <c r="G62" s="444"/>
      <c r="H62" s="370"/>
      <c r="I62" s="370"/>
      <c r="J62" s="370"/>
      <c r="K62" s="371"/>
      <c r="L62" s="372"/>
      <c r="M62" s="373"/>
      <c r="N62" s="374"/>
      <c r="O62" s="207"/>
      <c r="P62" s="230"/>
      <c r="Q62" s="230"/>
      <c r="R62" s="230"/>
      <c r="S62" s="207"/>
      <c r="T62" s="52"/>
      <c r="U62" s="43"/>
      <c r="V62" s="43"/>
      <c r="W62" s="42"/>
      <c r="X62" s="42"/>
      <c r="Y62" s="121"/>
    </row>
    <row r="63" spans="2:25" ht="18" x14ac:dyDescent="0.2">
      <c r="B63" s="880" t="s">
        <v>140</v>
      </c>
      <c r="C63" s="881"/>
      <c r="D63" s="881"/>
      <c r="E63" s="881"/>
      <c r="F63" s="881"/>
      <c r="G63" s="881"/>
      <c r="H63" s="881"/>
      <c r="I63" s="881"/>
      <c r="J63" s="881"/>
      <c r="K63" s="881"/>
      <c r="L63" s="881"/>
      <c r="M63" s="881"/>
      <c r="N63" s="881"/>
      <c r="O63" s="881"/>
      <c r="P63" s="881"/>
      <c r="Q63" s="881"/>
      <c r="R63" s="881"/>
      <c r="S63" s="881"/>
      <c r="T63" s="881"/>
      <c r="U63" s="881"/>
      <c r="V63" s="881"/>
      <c r="W63" s="881"/>
      <c r="X63" s="4"/>
    </row>
    <row r="64" spans="2:25" ht="155.44999999999999" customHeight="1" x14ac:dyDescent="0.2">
      <c r="B64" s="405" t="s">
        <v>151</v>
      </c>
      <c r="C64" s="883">
        <v>0</v>
      </c>
      <c r="D64" s="884"/>
      <c r="E64" s="885"/>
      <c r="F64" s="453" t="s">
        <v>279</v>
      </c>
      <c r="G64" s="453" t="s">
        <v>914</v>
      </c>
      <c r="H64" s="453" t="s">
        <v>915</v>
      </c>
      <c r="I64" s="360"/>
      <c r="J64" s="535"/>
      <c r="K64" s="355"/>
      <c r="L64" s="356">
        <f t="shared" ref="L64:L72" si="5">IF(K64="виконано, є підтвердження",1,0)</f>
        <v>0</v>
      </c>
      <c r="M64" s="447">
        <f>L64</f>
        <v>0</v>
      </c>
      <c r="N64" s="447">
        <f>IF(M64=1,0,0)</f>
        <v>0</v>
      </c>
      <c r="O64" s="521" t="s">
        <v>28</v>
      </c>
      <c r="P64" s="496">
        <f t="shared" ref="P64:P72" si="6">IF(OR(O64="прийнято", O64="доопрацьовано після верифікації"),1,0)</f>
        <v>1</v>
      </c>
      <c r="Q64" s="228">
        <f>P64</f>
        <v>1</v>
      </c>
      <c r="R64" s="9">
        <f>IF(Q64=1,0,0)</f>
        <v>0</v>
      </c>
      <c r="S64" s="466" t="s">
        <v>28</v>
      </c>
      <c r="T64" s="432">
        <f>IF($S64="прийнято",1,0)</f>
        <v>1</v>
      </c>
      <c r="U64" s="432">
        <f>T64</f>
        <v>1</v>
      </c>
      <c r="V64" s="432">
        <f>IF(U64=1,0,0)</f>
        <v>0</v>
      </c>
      <c r="W64" s="6"/>
      <c r="X64" s="815" t="s">
        <v>29</v>
      </c>
    </row>
    <row r="65" spans="2:25" ht="63.75" x14ac:dyDescent="0.2">
      <c r="B65" s="420" t="s">
        <v>152</v>
      </c>
      <c r="C65" s="861">
        <v>1</v>
      </c>
      <c r="D65" s="862"/>
      <c r="E65" s="863"/>
      <c r="F65" s="453" t="s">
        <v>280</v>
      </c>
      <c r="G65" s="453" t="s">
        <v>932</v>
      </c>
      <c r="I65" s="360"/>
      <c r="J65" s="533" t="s">
        <v>949</v>
      </c>
      <c r="K65" s="355"/>
      <c r="L65" s="356">
        <f t="shared" si="5"/>
        <v>0</v>
      </c>
      <c r="M65" s="382">
        <f>L65</f>
        <v>0</v>
      </c>
      <c r="N65" s="447" t="str">
        <f>IF(AND(N64=0,M65=1),1,"")</f>
        <v/>
      </c>
      <c r="O65" s="521" t="s">
        <v>28</v>
      </c>
      <c r="P65" s="496">
        <f t="shared" si="6"/>
        <v>1</v>
      </c>
      <c r="Q65" s="315">
        <f>P65</f>
        <v>1</v>
      </c>
      <c r="R65" s="316">
        <f>IF(AND(R64=0,Q65=1),1,"")</f>
        <v>1</v>
      </c>
      <c r="S65" s="466" t="s">
        <v>28</v>
      </c>
      <c r="T65" s="432">
        <f t="shared" si="2"/>
        <v>1</v>
      </c>
      <c r="U65" s="435">
        <f>T65</f>
        <v>1</v>
      </c>
      <c r="V65" s="435">
        <f>IF(AND(V64=0,U65=1),1,"")</f>
        <v>1</v>
      </c>
      <c r="W65" s="6"/>
      <c r="X65" s="816"/>
    </row>
    <row r="66" spans="2:25" ht="63.75" customHeight="1" thickBot="1" x14ac:dyDescent="0.25">
      <c r="B66" s="468" t="s">
        <v>153</v>
      </c>
      <c r="C66" s="861">
        <v>2</v>
      </c>
      <c r="D66" s="862"/>
      <c r="E66" s="863"/>
      <c r="F66" s="453" t="s">
        <v>783</v>
      </c>
      <c r="G66" s="622" t="s">
        <v>933</v>
      </c>
      <c r="H66" s="360"/>
      <c r="I66" s="360"/>
      <c r="J66" s="533" t="s">
        <v>994</v>
      </c>
      <c r="K66" s="355"/>
      <c r="L66" s="356">
        <f t="shared" si="5"/>
        <v>0</v>
      </c>
      <c r="M66" s="382">
        <f>L66</f>
        <v>0</v>
      </c>
      <c r="N66" s="447" t="str">
        <f>IF(AND(N64=0,N65=1,M66=1),2,"")</f>
        <v/>
      </c>
      <c r="O66" s="521" t="s">
        <v>28</v>
      </c>
      <c r="P66" s="496">
        <f t="shared" si="6"/>
        <v>1</v>
      </c>
      <c r="Q66" s="315">
        <f>P66</f>
        <v>1</v>
      </c>
      <c r="R66" s="316">
        <f>IF(AND(R64=0,R65=1,Q66=1),2,"")</f>
        <v>2</v>
      </c>
      <c r="S66" s="466" t="s">
        <v>28</v>
      </c>
      <c r="T66" s="432">
        <f t="shared" si="2"/>
        <v>1</v>
      </c>
      <c r="U66" s="435">
        <f>T66</f>
        <v>1</v>
      </c>
      <c r="V66" s="435">
        <f>IF(AND(V64=0,V65=1,U66=1),2,"")</f>
        <v>2</v>
      </c>
      <c r="W66" s="6"/>
      <c r="X66" s="816"/>
    </row>
    <row r="67" spans="2:25" ht="84.75" customHeight="1" thickBot="1" x14ac:dyDescent="0.25">
      <c r="B67" s="874" t="s">
        <v>154</v>
      </c>
      <c r="C67" s="861">
        <v>3</v>
      </c>
      <c r="D67" s="862"/>
      <c r="E67" s="863"/>
      <c r="F67" s="453" t="s">
        <v>856</v>
      </c>
      <c r="G67" s="622" t="s">
        <v>934</v>
      </c>
      <c r="H67" s="360"/>
      <c r="I67" s="360"/>
      <c r="J67" s="537" t="s">
        <v>1049</v>
      </c>
      <c r="K67" s="355"/>
      <c r="L67" s="356">
        <f t="shared" si="5"/>
        <v>0</v>
      </c>
      <c r="M67" s="878">
        <f>SUM(L67:L69)</f>
        <v>0</v>
      </c>
      <c r="N67" s="878" t="str">
        <f>IF(AND(N64=0,N65=1,N66=2,M67=3),3,"")</f>
        <v/>
      </c>
      <c r="O67" s="521" t="s">
        <v>28</v>
      </c>
      <c r="P67" s="496">
        <f t="shared" si="6"/>
        <v>1</v>
      </c>
      <c r="Q67" s="766">
        <f>SUM(P67:P69)</f>
        <v>2</v>
      </c>
      <c r="R67" s="769" t="str">
        <f>IF(AND(R64=0,R65=1,R66=2,Q67=3),3,"")</f>
        <v/>
      </c>
      <c r="S67" s="466" t="s">
        <v>28</v>
      </c>
      <c r="T67" s="432">
        <f t="shared" si="2"/>
        <v>1</v>
      </c>
      <c r="U67" s="818">
        <f>SUM(T67:T69)</f>
        <v>2</v>
      </c>
      <c r="V67" s="818" t="str">
        <f>IF(AND(V64=0,V65=1,V66=2,U67=3),3,"")</f>
        <v/>
      </c>
      <c r="W67" s="6"/>
      <c r="X67" s="816"/>
    </row>
    <row r="68" spans="2:25" ht="62.45" customHeight="1" thickBot="1" x14ac:dyDescent="0.25">
      <c r="B68" s="874"/>
      <c r="C68" s="875"/>
      <c r="D68" s="876"/>
      <c r="E68" s="877"/>
      <c r="F68" s="453" t="s">
        <v>281</v>
      </c>
      <c r="G68" s="622" t="s">
        <v>935</v>
      </c>
      <c r="H68" s="598" t="s">
        <v>993</v>
      </c>
      <c r="I68" s="360"/>
      <c r="J68" s="642" t="s">
        <v>969</v>
      </c>
      <c r="K68" s="355"/>
      <c r="L68" s="356">
        <f t="shared" si="5"/>
        <v>0</v>
      </c>
      <c r="M68" s="879"/>
      <c r="N68" s="879"/>
      <c r="O68" s="521" t="s">
        <v>28</v>
      </c>
      <c r="P68" s="496">
        <f t="shared" si="6"/>
        <v>1</v>
      </c>
      <c r="Q68" s="767"/>
      <c r="R68" s="770"/>
      <c r="S68" s="466" t="s">
        <v>121</v>
      </c>
      <c r="T68" s="432">
        <f t="shared" si="2"/>
        <v>0</v>
      </c>
      <c r="U68" s="819"/>
      <c r="V68" s="819"/>
      <c r="W68" s="6" t="s">
        <v>1050</v>
      </c>
      <c r="X68" s="816"/>
    </row>
    <row r="69" spans="2:25" ht="75.75" customHeight="1" x14ac:dyDescent="0.2">
      <c r="B69" s="874"/>
      <c r="C69" s="875"/>
      <c r="D69" s="876"/>
      <c r="E69" s="877"/>
      <c r="F69" s="453" t="s">
        <v>282</v>
      </c>
      <c r="G69" s="453" t="s">
        <v>934</v>
      </c>
      <c r="H69" s="360"/>
      <c r="I69" s="360"/>
      <c r="J69" s="533" t="s">
        <v>995</v>
      </c>
      <c r="K69" s="355"/>
      <c r="L69" s="356">
        <f t="shared" si="5"/>
        <v>0</v>
      </c>
      <c r="M69" s="879"/>
      <c r="N69" s="879"/>
      <c r="O69" s="521" t="s">
        <v>121</v>
      </c>
      <c r="P69" s="496">
        <f t="shared" si="6"/>
        <v>0</v>
      </c>
      <c r="Q69" s="767"/>
      <c r="R69" s="770"/>
      <c r="S69" s="466" t="s">
        <v>28</v>
      </c>
      <c r="T69" s="432">
        <f t="shared" si="2"/>
        <v>1</v>
      </c>
      <c r="U69" s="819"/>
      <c r="V69" s="819"/>
      <c r="W69" s="6"/>
      <c r="X69" s="816"/>
    </row>
    <row r="70" spans="2:25" ht="63.75" x14ac:dyDescent="0.2">
      <c r="B70" s="874" t="s">
        <v>155</v>
      </c>
      <c r="C70" s="861">
        <v>4</v>
      </c>
      <c r="D70" s="862"/>
      <c r="E70" s="863"/>
      <c r="F70" s="453" t="s">
        <v>283</v>
      </c>
      <c r="G70" s="360"/>
      <c r="H70" s="360"/>
      <c r="I70" s="360"/>
      <c r="J70" s="533"/>
      <c r="K70" s="355"/>
      <c r="L70" s="356">
        <f t="shared" si="5"/>
        <v>0</v>
      </c>
      <c r="M70" s="878">
        <f>L70+L71</f>
        <v>0</v>
      </c>
      <c r="N70" s="878" t="str">
        <f>IF(AND(N64=0,N65=1,N66=2,N67=3,M70=2),4,"")</f>
        <v/>
      </c>
      <c r="O70" s="521"/>
      <c r="P70" s="496">
        <f t="shared" si="6"/>
        <v>0</v>
      </c>
      <c r="Q70" s="766">
        <f>P70+P71</f>
        <v>0</v>
      </c>
      <c r="R70" s="769" t="str">
        <f>IF(AND(R64=0,R65=1,R66=2,R67=3,Q70=2),4,"")</f>
        <v/>
      </c>
      <c r="S70" s="466"/>
      <c r="T70" s="432">
        <f t="shared" ref="T70:T102" si="7">IF($S70="прийнято",1,0)</f>
        <v>0</v>
      </c>
      <c r="U70" s="818">
        <f>T70+T71</f>
        <v>0</v>
      </c>
      <c r="V70" s="818" t="str">
        <f>IF(AND(V64=0,V65=1,V66=2,V67=3,U70=2),4,"")</f>
        <v/>
      </c>
      <c r="W70" s="6"/>
      <c r="X70" s="816"/>
    </row>
    <row r="71" spans="2:25" ht="89.25" x14ac:dyDescent="0.2">
      <c r="B71" s="874"/>
      <c r="C71" s="875"/>
      <c r="D71" s="876"/>
      <c r="E71" s="877"/>
      <c r="F71" s="453" t="s">
        <v>744</v>
      </c>
      <c r="G71" s="360"/>
      <c r="H71" s="360"/>
      <c r="I71" s="360"/>
      <c r="J71" s="533"/>
      <c r="K71" s="355"/>
      <c r="L71" s="356">
        <f t="shared" si="5"/>
        <v>0</v>
      </c>
      <c r="M71" s="879"/>
      <c r="N71" s="879"/>
      <c r="O71" s="521"/>
      <c r="P71" s="496">
        <f t="shared" si="6"/>
        <v>0</v>
      </c>
      <c r="Q71" s="767"/>
      <c r="R71" s="770"/>
      <c r="S71" s="466"/>
      <c r="T71" s="432">
        <f t="shared" si="7"/>
        <v>0</v>
      </c>
      <c r="U71" s="819"/>
      <c r="V71" s="819"/>
      <c r="W71" s="6"/>
      <c r="X71" s="816"/>
    </row>
    <row r="72" spans="2:25" ht="102" x14ac:dyDescent="0.2">
      <c r="B72" s="468" t="s">
        <v>156</v>
      </c>
      <c r="C72" s="882">
        <v>5</v>
      </c>
      <c r="D72" s="882"/>
      <c r="E72" s="882"/>
      <c r="F72" s="453" t="s">
        <v>745</v>
      </c>
      <c r="G72" s="360"/>
      <c r="H72" s="360"/>
      <c r="I72" s="360"/>
      <c r="J72" s="533"/>
      <c r="K72" s="355"/>
      <c r="L72" s="356">
        <f t="shared" si="5"/>
        <v>0</v>
      </c>
      <c r="M72" s="382">
        <f>L72</f>
        <v>0</v>
      </c>
      <c r="N72" s="382" t="str">
        <f>IF(AND(N64=0,N65=1,N66=2,N67=3,N70=4,M72=1),5,"")</f>
        <v/>
      </c>
      <c r="O72" s="521"/>
      <c r="P72" s="496">
        <f t="shared" si="6"/>
        <v>0</v>
      </c>
      <c r="Q72" s="315">
        <f>P72</f>
        <v>0</v>
      </c>
      <c r="R72" s="316" t="str">
        <f>IF(AND(R64=0,R65=1,R66=2,R67=3,R70=4,Q72=1),5,"")</f>
        <v/>
      </c>
      <c r="S72" s="466"/>
      <c r="T72" s="433">
        <f t="shared" si="7"/>
        <v>0</v>
      </c>
      <c r="U72" s="434">
        <f>T72</f>
        <v>0</v>
      </c>
      <c r="V72" s="434" t="str">
        <f>IF(AND(V64=0,V65=1,V66=2,V67=3,V70=4,U72=1),5,"")</f>
        <v/>
      </c>
      <c r="W72" s="275"/>
      <c r="X72" s="816"/>
    </row>
    <row r="73" spans="2:25" s="36" customFormat="1" ht="15.75" x14ac:dyDescent="0.2">
      <c r="B73" s="367"/>
      <c r="C73" s="368"/>
      <c r="D73" s="368"/>
      <c r="E73" s="368"/>
      <c r="F73" s="370"/>
      <c r="G73" s="370"/>
      <c r="H73" s="370"/>
      <c r="I73" s="370"/>
      <c r="J73" s="370"/>
      <c r="K73" s="371"/>
      <c r="L73" s="372"/>
      <c r="M73" s="373"/>
      <c r="N73" s="374"/>
      <c r="O73" s="524"/>
      <c r="P73" s="230"/>
      <c r="Q73" s="230"/>
      <c r="R73" s="230"/>
      <c r="S73" s="207"/>
      <c r="T73" s="52"/>
      <c r="U73" s="43"/>
      <c r="V73" s="43"/>
      <c r="W73" s="42"/>
      <c r="X73" s="42"/>
      <c r="Y73" s="121"/>
    </row>
    <row r="74" spans="2:25" ht="18" x14ac:dyDescent="0.2">
      <c r="B74" s="880" t="s">
        <v>141</v>
      </c>
      <c r="C74" s="881"/>
      <c r="D74" s="881"/>
      <c r="E74" s="881"/>
      <c r="F74" s="881"/>
      <c r="G74" s="881"/>
      <c r="H74" s="881"/>
      <c r="I74" s="881"/>
      <c r="J74" s="881"/>
      <c r="K74" s="881"/>
      <c r="L74" s="881"/>
      <c r="M74" s="881"/>
      <c r="N74" s="881"/>
      <c r="O74" s="881"/>
      <c r="P74" s="881"/>
      <c r="Q74" s="881"/>
      <c r="R74" s="881"/>
      <c r="S74" s="881"/>
      <c r="T74" s="881"/>
      <c r="U74" s="881"/>
      <c r="V74" s="881"/>
      <c r="W74" s="881"/>
      <c r="X74" s="59"/>
    </row>
    <row r="75" spans="2:25" ht="102" x14ac:dyDescent="0.2">
      <c r="B75" s="566" t="s">
        <v>157</v>
      </c>
      <c r="C75" s="861">
        <v>0</v>
      </c>
      <c r="D75" s="862"/>
      <c r="E75" s="863"/>
      <c r="F75" s="455" t="s">
        <v>284</v>
      </c>
      <c r="G75" s="455" t="s">
        <v>970</v>
      </c>
      <c r="H75" s="455" t="s">
        <v>971</v>
      </c>
      <c r="I75" s="360"/>
      <c r="J75" s="535"/>
      <c r="K75" s="355"/>
      <c r="L75" s="356">
        <f t="shared" ref="L75:L88" si="8">IF(K75="виконано, є підтвердження",1,0)</f>
        <v>0</v>
      </c>
      <c r="M75" s="382">
        <f>L75</f>
        <v>0</v>
      </c>
      <c r="N75" s="382">
        <f>IF(M75=1,0,0)</f>
        <v>0</v>
      </c>
      <c r="O75" s="521" t="s">
        <v>28</v>
      </c>
      <c r="P75" s="496">
        <f t="shared" ref="P75:P88" si="9">IF(OR(O75="прийнято", O75="доопрацьовано після верифікації"),1,0)</f>
        <v>1</v>
      </c>
      <c r="Q75" s="315">
        <f>P75</f>
        <v>1</v>
      </c>
      <c r="R75" s="316">
        <f>IF(Q75=1,0,"")</f>
        <v>0</v>
      </c>
      <c r="S75" s="466" t="s">
        <v>28</v>
      </c>
      <c r="T75" s="432">
        <f t="shared" si="7"/>
        <v>1</v>
      </c>
      <c r="U75" s="435">
        <f>T75</f>
        <v>1</v>
      </c>
      <c r="V75" s="435">
        <f>IF(U75=1,0,0)</f>
        <v>0</v>
      </c>
      <c r="W75" s="358"/>
      <c r="X75" s="806" t="s">
        <v>29</v>
      </c>
    </row>
    <row r="76" spans="2:25" ht="102" x14ac:dyDescent="0.2">
      <c r="B76" s="874" t="s">
        <v>158</v>
      </c>
      <c r="C76" s="861">
        <v>1</v>
      </c>
      <c r="D76" s="862"/>
      <c r="E76" s="863"/>
      <c r="F76" s="455" t="s">
        <v>443</v>
      </c>
      <c r="G76" s="455" t="s">
        <v>970</v>
      </c>
      <c r="H76" s="455" t="s">
        <v>971</v>
      </c>
      <c r="I76" s="360"/>
      <c r="J76" s="533" t="s">
        <v>950</v>
      </c>
      <c r="K76" s="355"/>
      <c r="L76" s="356">
        <f t="shared" si="8"/>
        <v>0</v>
      </c>
      <c r="M76" s="878">
        <f>L76+L77</f>
        <v>0</v>
      </c>
      <c r="N76" s="878" t="str">
        <f>IF(AND(N75=0,M76=2),1,"")</f>
        <v/>
      </c>
      <c r="O76" s="521" t="s">
        <v>28</v>
      </c>
      <c r="P76" s="496">
        <f t="shared" si="9"/>
        <v>1</v>
      </c>
      <c r="Q76" s="766">
        <f>P76+P77</f>
        <v>2</v>
      </c>
      <c r="R76" s="769">
        <f>IF(AND(R75=0,Q76=2),1,"")</f>
        <v>1</v>
      </c>
      <c r="S76" s="466" t="s">
        <v>28</v>
      </c>
      <c r="T76" s="432">
        <f t="shared" si="7"/>
        <v>1</v>
      </c>
      <c r="U76" s="818">
        <f>T76+T77</f>
        <v>2</v>
      </c>
      <c r="V76" s="818">
        <f>IF(AND(V75=0,U76=2),1,"")</f>
        <v>1</v>
      </c>
      <c r="W76" s="358"/>
      <c r="X76" s="807"/>
    </row>
    <row r="77" spans="2:25" ht="103.5" customHeight="1" x14ac:dyDescent="0.2">
      <c r="B77" s="874"/>
      <c r="C77" s="875"/>
      <c r="D77" s="876"/>
      <c r="E77" s="877"/>
      <c r="F77" s="455" t="s">
        <v>444</v>
      </c>
      <c r="G77" s="602" t="s">
        <v>918</v>
      </c>
      <c r="H77" s="455"/>
      <c r="I77" s="360"/>
      <c r="J77" s="533" t="s">
        <v>919</v>
      </c>
      <c r="K77" s="355"/>
      <c r="L77" s="356">
        <f t="shared" si="8"/>
        <v>0</v>
      </c>
      <c r="M77" s="879"/>
      <c r="N77" s="879"/>
      <c r="O77" s="521" t="s">
        <v>28</v>
      </c>
      <c r="P77" s="496">
        <f t="shared" si="9"/>
        <v>1</v>
      </c>
      <c r="Q77" s="767"/>
      <c r="R77" s="770"/>
      <c r="S77" s="466" t="s">
        <v>28</v>
      </c>
      <c r="T77" s="432">
        <f t="shared" si="7"/>
        <v>1</v>
      </c>
      <c r="U77" s="819"/>
      <c r="V77" s="819"/>
      <c r="W77" s="358"/>
      <c r="X77" s="807"/>
    </row>
    <row r="78" spans="2:25" ht="61.5" customHeight="1" x14ac:dyDescent="0.2">
      <c r="B78" s="874" t="s">
        <v>784</v>
      </c>
      <c r="C78" s="861">
        <v>2</v>
      </c>
      <c r="D78" s="862"/>
      <c r="E78" s="863"/>
      <c r="F78" s="455" t="s">
        <v>285</v>
      </c>
      <c r="G78" s="602" t="s">
        <v>996</v>
      </c>
      <c r="H78" s="598" t="s">
        <v>1001</v>
      </c>
      <c r="I78" s="360"/>
      <c r="J78" s="455" t="s">
        <v>1003</v>
      </c>
      <c r="K78" s="355"/>
      <c r="L78" s="356">
        <f t="shared" si="8"/>
        <v>0</v>
      </c>
      <c r="M78" s="878">
        <f>SUM(L78:L79)</f>
        <v>0</v>
      </c>
      <c r="N78" s="878" t="str">
        <f>IF(AND(N75=0,N76=1,M78=2),2,"")</f>
        <v/>
      </c>
      <c r="O78" s="521" t="s">
        <v>28</v>
      </c>
      <c r="P78" s="496">
        <f t="shared" si="9"/>
        <v>1</v>
      </c>
      <c r="Q78" s="766">
        <f>SUM(P78:P79)</f>
        <v>2</v>
      </c>
      <c r="R78" s="769">
        <f>IF(AND(R75=0,R76=1,Q78=2),2,"")</f>
        <v>2</v>
      </c>
      <c r="S78" s="466" t="s">
        <v>28</v>
      </c>
      <c r="T78" s="432">
        <f t="shared" si="7"/>
        <v>1</v>
      </c>
      <c r="U78" s="818">
        <f>SUM(T78:T79)</f>
        <v>2</v>
      </c>
      <c r="V78" s="818">
        <f>IF(AND(V75=0,V76=1,U78=2),2,"")</f>
        <v>2</v>
      </c>
      <c r="W78" s="358"/>
      <c r="X78" s="807"/>
    </row>
    <row r="79" spans="2:25" ht="51" customHeight="1" x14ac:dyDescent="0.25">
      <c r="B79" s="874"/>
      <c r="C79" s="875"/>
      <c r="D79" s="876"/>
      <c r="E79" s="877"/>
      <c r="F79" s="455" t="s">
        <v>286</v>
      </c>
      <c r="G79" s="602" t="s">
        <v>973</v>
      </c>
      <c r="H79" s="650" t="s">
        <v>1053</v>
      </c>
      <c r="I79" s="360"/>
      <c r="J79" s="533" t="s">
        <v>1002</v>
      </c>
      <c r="K79" s="355"/>
      <c r="L79" s="356">
        <f t="shared" si="8"/>
        <v>0</v>
      </c>
      <c r="M79" s="879"/>
      <c r="N79" s="879"/>
      <c r="O79" s="521" t="s">
        <v>28</v>
      </c>
      <c r="P79" s="496">
        <f t="shared" si="9"/>
        <v>1</v>
      </c>
      <c r="Q79" s="767"/>
      <c r="R79" s="770"/>
      <c r="S79" s="466" t="s">
        <v>28</v>
      </c>
      <c r="T79" s="432">
        <f t="shared" si="7"/>
        <v>1</v>
      </c>
      <c r="U79" s="819"/>
      <c r="V79" s="819"/>
      <c r="W79" s="358"/>
      <c r="X79" s="807"/>
    </row>
    <row r="80" spans="2:25" ht="60" x14ac:dyDescent="0.25">
      <c r="B80" s="901" t="s">
        <v>247</v>
      </c>
      <c r="C80" s="904">
        <v>3</v>
      </c>
      <c r="D80" s="862"/>
      <c r="E80" s="863"/>
      <c r="F80" s="453" t="s">
        <v>825</v>
      </c>
      <c r="G80" s="602" t="s">
        <v>1001</v>
      </c>
      <c r="H80" t="s">
        <v>1054</v>
      </c>
      <c r="I80" s="360"/>
      <c r="J80" s="642" t="s">
        <v>1004</v>
      </c>
      <c r="K80" s="355"/>
      <c r="L80" s="356">
        <f t="shared" si="8"/>
        <v>0</v>
      </c>
      <c r="M80" s="878">
        <f>SUM(L80:L83)</f>
        <v>0</v>
      </c>
      <c r="N80" s="878" t="str">
        <f>IF(AND(N75=0,N76=1,N78=2,M80=4),3,"")</f>
        <v/>
      </c>
      <c r="O80" s="521" t="s">
        <v>28</v>
      </c>
      <c r="P80" s="496">
        <f t="shared" si="9"/>
        <v>1</v>
      </c>
      <c r="Q80" s="766">
        <f>SUM(P80:P83)</f>
        <v>3</v>
      </c>
      <c r="R80" s="769" t="str">
        <f>IF(AND(R75=0,R76=1,R78=2,Q80=4),3,"")</f>
        <v/>
      </c>
      <c r="S80" s="466" t="s">
        <v>121</v>
      </c>
      <c r="T80" s="432">
        <f t="shared" si="7"/>
        <v>0</v>
      </c>
      <c r="U80" s="818">
        <f>SUM(T80:T83)</f>
        <v>1</v>
      </c>
      <c r="V80" s="818" t="str">
        <f>IF(AND(V75=0,V76=1,V78=2,U80=4),3,"")</f>
        <v/>
      </c>
      <c r="W80" s="564"/>
      <c r="X80" s="807"/>
    </row>
    <row r="81" spans="2:25" ht="60" x14ac:dyDescent="0.2">
      <c r="B81" s="902"/>
      <c r="C81" s="905"/>
      <c r="D81" s="876"/>
      <c r="E81" s="877"/>
      <c r="F81" s="453" t="s">
        <v>826</v>
      </c>
      <c r="G81" s="601" t="s">
        <v>955</v>
      </c>
      <c r="H81" s="360"/>
      <c r="I81" s="360"/>
      <c r="J81" s="533"/>
      <c r="K81" s="355"/>
      <c r="L81" s="356">
        <f t="shared" si="8"/>
        <v>0</v>
      </c>
      <c r="M81" s="879"/>
      <c r="N81" s="879"/>
      <c r="O81" s="521" t="s">
        <v>121</v>
      </c>
      <c r="P81" s="496">
        <f t="shared" si="9"/>
        <v>0</v>
      </c>
      <c r="Q81" s="767"/>
      <c r="R81" s="770"/>
      <c r="S81" s="466" t="s">
        <v>121</v>
      </c>
      <c r="T81" s="432">
        <f t="shared" si="7"/>
        <v>0</v>
      </c>
      <c r="U81" s="819"/>
      <c r="V81" s="819"/>
      <c r="W81" s="358"/>
      <c r="X81" s="807"/>
    </row>
    <row r="82" spans="2:25" ht="63.75" x14ac:dyDescent="0.2">
      <c r="B82" s="902"/>
      <c r="C82" s="905"/>
      <c r="D82" s="876"/>
      <c r="E82" s="877"/>
      <c r="F82" s="453" t="s">
        <v>287</v>
      </c>
      <c r="G82" s="598" t="s">
        <v>871</v>
      </c>
      <c r="H82" s="503"/>
      <c r="I82" s="360"/>
      <c r="J82" s="535" t="s">
        <v>990</v>
      </c>
      <c r="K82" s="355"/>
      <c r="L82" s="356">
        <f t="shared" si="8"/>
        <v>0</v>
      </c>
      <c r="M82" s="879"/>
      <c r="N82" s="879"/>
      <c r="O82" s="521" t="s">
        <v>28</v>
      </c>
      <c r="P82" s="496">
        <f t="shared" si="9"/>
        <v>1</v>
      </c>
      <c r="Q82" s="767"/>
      <c r="R82" s="770"/>
      <c r="S82" s="466" t="s">
        <v>121</v>
      </c>
      <c r="T82" s="432">
        <f t="shared" si="7"/>
        <v>0</v>
      </c>
      <c r="U82" s="819"/>
      <c r="V82" s="819"/>
      <c r="W82" s="358" t="s">
        <v>1045</v>
      </c>
      <c r="X82" s="807"/>
    </row>
    <row r="83" spans="2:25" ht="51" customHeight="1" x14ac:dyDescent="0.2">
      <c r="B83" s="903"/>
      <c r="C83" s="905"/>
      <c r="D83" s="876"/>
      <c r="E83" s="877"/>
      <c r="F83" s="453" t="s">
        <v>445</v>
      </c>
      <c r="G83" s="535" t="s">
        <v>920</v>
      </c>
      <c r="H83" s="535" t="s">
        <v>131</v>
      </c>
      <c r="I83" s="535" t="s">
        <v>871</v>
      </c>
      <c r="J83" s="535" t="s">
        <v>921</v>
      </c>
      <c r="K83" s="355"/>
      <c r="L83" s="356">
        <f t="shared" si="8"/>
        <v>0</v>
      </c>
      <c r="M83" s="879"/>
      <c r="N83" s="879"/>
      <c r="O83" s="521" t="s">
        <v>28</v>
      </c>
      <c r="P83" s="496">
        <f t="shared" si="9"/>
        <v>1</v>
      </c>
      <c r="Q83" s="767"/>
      <c r="R83" s="770"/>
      <c r="S83" s="466" t="s">
        <v>28</v>
      </c>
      <c r="T83" s="432">
        <f t="shared" si="7"/>
        <v>1</v>
      </c>
      <c r="U83" s="819"/>
      <c r="V83" s="819"/>
      <c r="W83" s="358"/>
      <c r="X83" s="807"/>
    </row>
    <row r="84" spans="2:25" ht="51" x14ac:dyDescent="0.2">
      <c r="B84" s="874" t="s">
        <v>387</v>
      </c>
      <c r="C84" s="861">
        <v>4</v>
      </c>
      <c r="D84" s="862"/>
      <c r="E84" s="863"/>
      <c r="F84" s="609" t="s">
        <v>827</v>
      </c>
      <c r="G84" s="612"/>
      <c r="H84" s="443"/>
      <c r="I84" s="383"/>
      <c r="J84" s="534"/>
      <c r="K84" s="355"/>
      <c r="L84" s="356">
        <f t="shared" si="8"/>
        <v>0</v>
      </c>
      <c r="M84" s="878">
        <f>SUM(L84:L86)</f>
        <v>0</v>
      </c>
      <c r="N84" s="878" t="str">
        <f>IF(AND(N75=0,N76=1,N78=2,N80=3,M84=3),4,"")</f>
        <v/>
      </c>
      <c r="O84" s="521"/>
      <c r="P84" s="496">
        <f t="shared" si="9"/>
        <v>0</v>
      </c>
      <c r="Q84" s="766">
        <f>SUM(P84:P86)</f>
        <v>0</v>
      </c>
      <c r="R84" s="769" t="str">
        <f>IF(AND(R75=0,R76=1,R78=2,R80=3,Q84=3),4,"")</f>
        <v/>
      </c>
      <c r="S84" s="466"/>
      <c r="T84" s="432">
        <f t="shared" si="7"/>
        <v>0</v>
      </c>
      <c r="U84" s="818">
        <f>SUM(T84:T86)</f>
        <v>0</v>
      </c>
      <c r="V84" s="818" t="str">
        <f>IF(AND(V75=0,V76=1,V78=2,V80=3,U84=3),4,"")</f>
        <v/>
      </c>
      <c r="W84" s="358"/>
      <c r="X84" s="807"/>
    </row>
    <row r="85" spans="2:25" ht="87.6" customHeight="1" x14ac:dyDescent="0.2">
      <c r="B85" s="874"/>
      <c r="C85" s="875"/>
      <c r="D85" s="876"/>
      <c r="E85" s="877"/>
      <c r="F85" s="610" t="s">
        <v>288</v>
      </c>
      <c r="G85" s="503"/>
      <c r="H85" s="443"/>
      <c r="I85" s="383"/>
      <c r="J85" s="534"/>
      <c r="K85" s="355"/>
      <c r="L85" s="356">
        <f t="shared" si="8"/>
        <v>0</v>
      </c>
      <c r="M85" s="879"/>
      <c r="N85" s="879"/>
      <c r="O85" s="521"/>
      <c r="P85" s="496">
        <f t="shared" si="9"/>
        <v>0</v>
      </c>
      <c r="Q85" s="767"/>
      <c r="R85" s="770"/>
      <c r="S85" s="466"/>
      <c r="T85" s="432">
        <f t="shared" si="7"/>
        <v>0</v>
      </c>
      <c r="U85" s="819"/>
      <c r="V85" s="819"/>
      <c r="W85" s="358"/>
      <c r="X85" s="807"/>
    </row>
    <row r="86" spans="2:25" ht="25.5" x14ac:dyDescent="0.2">
      <c r="B86" s="874"/>
      <c r="C86" s="875"/>
      <c r="D86" s="876"/>
      <c r="E86" s="877"/>
      <c r="F86" s="611" t="s">
        <v>290</v>
      </c>
      <c r="G86" s="613"/>
      <c r="H86" s="443"/>
      <c r="I86" s="383"/>
      <c r="J86" s="534"/>
      <c r="K86" s="355"/>
      <c r="L86" s="356">
        <f t="shared" si="8"/>
        <v>0</v>
      </c>
      <c r="M86" s="879"/>
      <c r="N86" s="879"/>
      <c r="O86" s="521"/>
      <c r="P86" s="496">
        <f t="shared" si="9"/>
        <v>0</v>
      </c>
      <c r="Q86" s="767"/>
      <c r="R86" s="770"/>
      <c r="S86" s="466"/>
      <c r="T86" s="432">
        <f t="shared" si="7"/>
        <v>0</v>
      </c>
      <c r="U86" s="819"/>
      <c r="V86" s="819"/>
      <c r="W86" s="358"/>
      <c r="X86" s="807"/>
    </row>
    <row r="87" spans="2:25" ht="38.25" x14ac:dyDescent="0.2">
      <c r="B87" s="874" t="s">
        <v>600</v>
      </c>
      <c r="C87" s="882">
        <v>5</v>
      </c>
      <c r="D87" s="882"/>
      <c r="E87" s="882"/>
      <c r="F87" s="461" t="s">
        <v>289</v>
      </c>
      <c r="G87" s="363"/>
      <c r="H87" s="363"/>
      <c r="I87" s="363"/>
      <c r="J87" s="535"/>
      <c r="K87" s="355"/>
      <c r="L87" s="356">
        <f t="shared" si="8"/>
        <v>0</v>
      </c>
      <c r="M87" s="878">
        <f>L87+L88</f>
        <v>0</v>
      </c>
      <c r="N87" s="878" t="str">
        <f>IF(AND(N75=0,N76=1,N78=2,N80=3,N84=4,M87=2),5,"")</f>
        <v/>
      </c>
      <c r="O87" s="521"/>
      <c r="P87" s="496">
        <f t="shared" si="9"/>
        <v>0</v>
      </c>
      <c r="Q87" s="766">
        <f>P87+P88</f>
        <v>0</v>
      </c>
      <c r="R87" s="769" t="str">
        <f>IF(AND(R75=0,R76=1,R78=2,R80=3,R84=4,Q87=2),5,"")</f>
        <v/>
      </c>
      <c r="S87" s="466"/>
      <c r="T87" s="433">
        <f t="shared" si="7"/>
        <v>0</v>
      </c>
      <c r="U87" s="817">
        <f>T87+T88</f>
        <v>0</v>
      </c>
      <c r="V87" s="817" t="str">
        <f>IF(AND(V75=0,V76=1,V78=2,V80=3,V84=4,U87=2),5,"")</f>
        <v/>
      </c>
      <c r="W87" s="274"/>
      <c r="X87" s="807"/>
    </row>
    <row r="88" spans="2:25" ht="25.5" x14ac:dyDescent="0.2">
      <c r="B88" s="874"/>
      <c r="C88" s="882"/>
      <c r="D88" s="882"/>
      <c r="E88" s="882"/>
      <c r="F88" s="455" t="s">
        <v>388</v>
      </c>
      <c r="G88" s="360"/>
      <c r="H88" s="360"/>
      <c r="I88" s="360"/>
      <c r="J88" s="533"/>
      <c r="K88" s="355"/>
      <c r="L88" s="356">
        <f t="shared" si="8"/>
        <v>0</v>
      </c>
      <c r="M88" s="879"/>
      <c r="N88" s="879"/>
      <c r="O88" s="521"/>
      <c r="P88" s="496">
        <f t="shared" si="9"/>
        <v>0</v>
      </c>
      <c r="Q88" s="767"/>
      <c r="R88" s="770"/>
      <c r="S88" s="466"/>
      <c r="T88" s="433">
        <f t="shared" si="7"/>
        <v>0</v>
      </c>
      <c r="U88" s="817"/>
      <c r="V88" s="817"/>
      <c r="W88" s="274"/>
      <c r="X88" s="807"/>
    </row>
    <row r="89" spans="2:25" s="36" customFormat="1" ht="15.75" x14ac:dyDescent="0.2">
      <c r="B89" s="579"/>
      <c r="C89" s="386"/>
      <c r="D89" s="386"/>
      <c r="E89" s="386"/>
      <c r="F89" s="388"/>
      <c r="G89" s="388"/>
      <c r="H89" s="388"/>
      <c r="I89" s="388"/>
      <c r="J89" s="388"/>
      <c r="K89" s="371"/>
      <c r="L89" s="372"/>
      <c r="M89" s="373"/>
      <c r="N89" s="374"/>
      <c r="O89" s="524"/>
      <c r="P89" s="230"/>
      <c r="Q89" s="230"/>
      <c r="R89" s="230"/>
      <c r="S89" s="207"/>
      <c r="T89" s="52"/>
      <c r="U89" s="43"/>
      <c r="V89" s="43"/>
      <c r="W89" s="42"/>
      <c r="X89" s="42"/>
      <c r="Y89" s="121"/>
    </row>
    <row r="90" spans="2:25" ht="18" x14ac:dyDescent="0.2">
      <c r="B90" s="892" t="s">
        <v>193</v>
      </c>
      <c r="C90" s="893"/>
      <c r="D90" s="893"/>
      <c r="E90" s="893"/>
      <c r="F90" s="894"/>
      <c r="G90" s="894"/>
      <c r="H90" s="894"/>
      <c r="I90" s="894"/>
      <c r="J90" s="894"/>
      <c r="K90" s="894"/>
      <c r="L90" s="894"/>
      <c r="M90" s="894"/>
      <c r="N90" s="894"/>
      <c r="O90" s="893"/>
      <c r="P90" s="894"/>
      <c r="Q90" s="894"/>
      <c r="R90" s="894"/>
      <c r="S90" s="894"/>
      <c r="T90" s="894"/>
      <c r="U90" s="894"/>
      <c r="V90" s="894"/>
      <c r="W90" s="894"/>
      <c r="X90" s="4"/>
    </row>
    <row r="91" spans="2:25" ht="66" customHeight="1" x14ac:dyDescent="0.2">
      <c r="B91" s="580" t="s">
        <v>159</v>
      </c>
      <c r="C91" s="895">
        <v>0</v>
      </c>
      <c r="D91" s="896"/>
      <c r="E91" s="897"/>
      <c r="F91" s="443" t="s">
        <v>291</v>
      </c>
      <c r="G91" s="363" t="s">
        <v>1029</v>
      </c>
      <c r="H91" s="443" t="s">
        <v>938</v>
      </c>
      <c r="I91" s="354"/>
      <c r="J91" s="354"/>
      <c r="K91" s="355" t="s">
        <v>117</v>
      </c>
      <c r="L91" s="356">
        <f t="shared" ref="L91:L102" si="10">IF(K91="виконано, є підтвердження",1,0)</f>
        <v>1</v>
      </c>
      <c r="M91" s="389">
        <f>L91</f>
        <v>1</v>
      </c>
      <c r="N91" s="389">
        <f>IF(M91=1,0,0)</f>
        <v>0</v>
      </c>
      <c r="O91" s="521" t="s">
        <v>28</v>
      </c>
      <c r="P91" s="496">
        <f t="shared" ref="P91:P102" si="11">IF(OR(O91="прийнято", O91="доопрацьовано після верифікації"),1,0)</f>
        <v>1</v>
      </c>
      <c r="Q91" s="315">
        <f>P91</f>
        <v>1</v>
      </c>
      <c r="R91" s="316">
        <f>IF(Q91=1,0,"")</f>
        <v>0</v>
      </c>
      <c r="S91" s="466" t="s">
        <v>28</v>
      </c>
      <c r="T91" s="432">
        <f t="shared" si="7"/>
        <v>1</v>
      </c>
      <c r="U91" s="435">
        <f>T91</f>
        <v>1</v>
      </c>
      <c r="V91" s="435">
        <f>IF(U91=1,0,0)</f>
        <v>0</v>
      </c>
      <c r="W91" s="358"/>
      <c r="X91" s="808" t="s">
        <v>29</v>
      </c>
    </row>
    <row r="92" spans="2:25" ht="65.099999999999994" customHeight="1" x14ac:dyDescent="0.2">
      <c r="B92" s="887" t="s">
        <v>160</v>
      </c>
      <c r="C92" s="895">
        <v>1</v>
      </c>
      <c r="D92" s="896"/>
      <c r="E92" s="897"/>
      <c r="F92" s="443" t="s">
        <v>292</v>
      </c>
      <c r="G92" s="614" t="s">
        <v>923</v>
      </c>
      <c r="H92" s="383"/>
      <c r="I92" s="383"/>
      <c r="J92" s="615" t="s">
        <v>924</v>
      </c>
      <c r="K92" s="355" t="s">
        <v>117</v>
      </c>
      <c r="L92" s="356">
        <f t="shared" si="10"/>
        <v>1</v>
      </c>
      <c r="M92" s="878">
        <f>SUM(L92:L94)</f>
        <v>3</v>
      </c>
      <c r="N92" s="878">
        <f>IF(AND(N91=0,M92=3),1,"")</f>
        <v>1</v>
      </c>
      <c r="O92" s="521" t="s">
        <v>28</v>
      </c>
      <c r="P92" s="496">
        <f t="shared" si="11"/>
        <v>1</v>
      </c>
      <c r="Q92" s="766">
        <f>SUM(P92:P94)</f>
        <v>3</v>
      </c>
      <c r="R92" s="769">
        <f>IF(AND(R91=0,Q92=3),1,"")</f>
        <v>1</v>
      </c>
      <c r="S92" s="466" t="s">
        <v>28</v>
      </c>
      <c r="T92" s="432">
        <f t="shared" si="7"/>
        <v>1</v>
      </c>
      <c r="U92" s="818">
        <f>SUM(T92:T94)</f>
        <v>3</v>
      </c>
      <c r="V92" s="818">
        <f>IF(AND(V91=0,U92=3),1,"")</f>
        <v>1</v>
      </c>
      <c r="W92" s="358"/>
      <c r="X92" s="807"/>
    </row>
    <row r="93" spans="2:25" ht="44.1" customHeight="1" x14ac:dyDescent="0.2">
      <c r="B93" s="887"/>
      <c r="C93" s="898"/>
      <c r="D93" s="899"/>
      <c r="E93" s="900"/>
      <c r="F93" s="443" t="s">
        <v>293</v>
      </c>
      <c r="G93" s="443" t="s">
        <v>922</v>
      </c>
      <c r="H93" s="383"/>
      <c r="I93" s="383"/>
      <c r="J93" s="384" t="s">
        <v>916</v>
      </c>
      <c r="K93" s="355" t="s">
        <v>117</v>
      </c>
      <c r="L93" s="356">
        <f t="shared" si="10"/>
        <v>1</v>
      </c>
      <c r="M93" s="879"/>
      <c r="N93" s="879"/>
      <c r="O93" s="521" t="s">
        <v>28</v>
      </c>
      <c r="P93" s="496">
        <f t="shared" si="11"/>
        <v>1</v>
      </c>
      <c r="Q93" s="767"/>
      <c r="R93" s="770"/>
      <c r="S93" s="466" t="s">
        <v>28</v>
      </c>
      <c r="T93" s="432">
        <f t="shared" si="7"/>
        <v>1</v>
      </c>
      <c r="U93" s="819"/>
      <c r="V93" s="819"/>
      <c r="W93" s="358"/>
      <c r="X93" s="807"/>
    </row>
    <row r="94" spans="2:25" ht="43.5" customHeight="1" x14ac:dyDescent="0.2">
      <c r="B94" s="887"/>
      <c r="C94" s="898"/>
      <c r="D94" s="899"/>
      <c r="E94" s="900"/>
      <c r="F94" s="571" t="s">
        <v>294</v>
      </c>
      <c r="G94" s="383"/>
      <c r="H94" s="383"/>
      <c r="I94" s="383"/>
      <c r="J94" s="384" t="s">
        <v>974</v>
      </c>
      <c r="K94" s="355" t="s">
        <v>117</v>
      </c>
      <c r="L94" s="356">
        <f t="shared" si="10"/>
        <v>1</v>
      </c>
      <c r="M94" s="879"/>
      <c r="N94" s="879"/>
      <c r="O94" s="521" t="s">
        <v>28</v>
      </c>
      <c r="P94" s="496">
        <f t="shared" si="11"/>
        <v>1</v>
      </c>
      <c r="Q94" s="767"/>
      <c r="R94" s="770"/>
      <c r="S94" s="466" t="s">
        <v>28</v>
      </c>
      <c r="T94" s="563">
        <f t="shared" si="7"/>
        <v>1</v>
      </c>
      <c r="U94" s="819"/>
      <c r="V94" s="819"/>
      <c r="W94" s="358"/>
      <c r="X94" s="807"/>
    </row>
    <row r="95" spans="2:25" ht="48.95" customHeight="1" thickBot="1" x14ac:dyDescent="0.25">
      <c r="B95" s="887" t="s">
        <v>161</v>
      </c>
      <c r="C95" s="888">
        <v>2</v>
      </c>
      <c r="D95" s="888"/>
      <c r="E95" s="888"/>
      <c r="F95" s="360" t="s">
        <v>295</v>
      </c>
      <c r="G95" s="360" t="s">
        <v>904</v>
      </c>
      <c r="H95" s="383"/>
      <c r="I95" s="383"/>
      <c r="J95" s="360" t="s">
        <v>925</v>
      </c>
      <c r="K95" s="355" t="s">
        <v>117</v>
      </c>
      <c r="L95" s="356">
        <f t="shared" si="10"/>
        <v>1</v>
      </c>
      <c r="M95" s="878">
        <f>SUM(L95:L96)</f>
        <v>2</v>
      </c>
      <c r="N95" s="878">
        <f>IF(AND(N91=0,N92=1,M95=2),2,"")</f>
        <v>2</v>
      </c>
      <c r="O95" s="521" t="s">
        <v>28</v>
      </c>
      <c r="P95" s="496">
        <f t="shared" si="11"/>
        <v>1</v>
      </c>
      <c r="Q95" s="772">
        <f>SUM(P95:P96)</f>
        <v>2</v>
      </c>
      <c r="R95" s="890">
        <f>IF(AND(R91=0,R92=1,Q95=2),2,"")</f>
        <v>2</v>
      </c>
      <c r="S95" s="466" t="s">
        <v>28</v>
      </c>
      <c r="T95" s="573">
        <f t="shared" si="7"/>
        <v>1</v>
      </c>
      <c r="U95" s="817">
        <f>SUM(T95:T96)</f>
        <v>2</v>
      </c>
      <c r="V95" s="817">
        <f>IF(AND(V91=0,V92=1,U95=2),2,"")</f>
        <v>2</v>
      </c>
      <c r="W95" s="274"/>
      <c r="X95" s="807"/>
    </row>
    <row r="96" spans="2:25" ht="51.95" customHeight="1" thickBot="1" x14ac:dyDescent="0.25">
      <c r="B96" s="887"/>
      <c r="C96" s="888"/>
      <c r="D96" s="888"/>
      <c r="E96" s="888"/>
      <c r="F96" s="360" t="s">
        <v>296</v>
      </c>
      <c r="G96" s="616" t="s">
        <v>904</v>
      </c>
      <c r="H96" s="383"/>
      <c r="I96" s="383"/>
      <c r="J96" s="617" t="s">
        <v>926</v>
      </c>
      <c r="K96" s="574" t="s">
        <v>117</v>
      </c>
      <c r="L96" s="463">
        <f t="shared" si="10"/>
        <v>1</v>
      </c>
      <c r="M96" s="879"/>
      <c r="N96" s="879"/>
      <c r="O96" s="575" t="s">
        <v>28</v>
      </c>
      <c r="P96" s="496">
        <f t="shared" si="11"/>
        <v>1</v>
      </c>
      <c r="Q96" s="889"/>
      <c r="R96" s="891"/>
      <c r="S96" s="466" t="s">
        <v>28</v>
      </c>
      <c r="T96" s="567">
        <f t="shared" si="7"/>
        <v>1</v>
      </c>
      <c r="U96" s="872"/>
      <c r="V96" s="872"/>
      <c r="W96" s="274"/>
      <c r="X96" s="807"/>
    </row>
    <row r="97" spans="2:24" ht="49.5" customHeight="1" thickBot="1" x14ac:dyDescent="0.25">
      <c r="B97" s="54" t="s">
        <v>162</v>
      </c>
      <c r="C97" s="888">
        <v>3</v>
      </c>
      <c r="D97" s="888"/>
      <c r="E97" s="888"/>
      <c r="F97" s="360" t="s">
        <v>297</v>
      </c>
      <c r="G97" s="503" t="s">
        <v>1025</v>
      </c>
      <c r="H97" s="443"/>
      <c r="I97" s="383"/>
      <c r="J97" s="384" t="s">
        <v>951</v>
      </c>
      <c r="K97" s="355" t="s">
        <v>117</v>
      </c>
      <c r="L97" s="356">
        <f t="shared" si="10"/>
        <v>1</v>
      </c>
      <c r="M97" s="565">
        <f>L97</f>
        <v>1</v>
      </c>
      <c r="N97" s="565">
        <f>IF(AND(N91=0,N92=1,N95=2,M97=1),3,"")</f>
        <v>3</v>
      </c>
      <c r="O97" s="521" t="s">
        <v>121</v>
      </c>
      <c r="P97" s="496">
        <f t="shared" si="11"/>
        <v>0</v>
      </c>
      <c r="Q97" s="560">
        <f>P97</f>
        <v>0</v>
      </c>
      <c r="R97" s="561" t="str">
        <f>IF(AND(R91=0,R92=1,R95=2,Q97=1),3,"")</f>
        <v/>
      </c>
      <c r="S97" s="466" t="s">
        <v>28</v>
      </c>
      <c r="T97" s="562">
        <f t="shared" si="7"/>
        <v>1</v>
      </c>
      <c r="U97" s="562">
        <f>T97</f>
        <v>1</v>
      </c>
      <c r="V97" s="562">
        <f>IF(AND(V91=0,V92=1,V95=2,U97=1),3,"")</f>
        <v>3</v>
      </c>
      <c r="W97" s="274"/>
      <c r="X97" s="807"/>
    </row>
    <row r="98" spans="2:24" ht="54" customHeight="1" thickBot="1" x14ac:dyDescent="0.25">
      <c r="B98" s="887" t="s">
        <v>824</v>
      </c>
      <c r="C98" s="888">
        <v>4</v>
      </c>
      <c r="D98" s="888"/>
      <c r="E98" s="888"/>
      <c r="F98" s="360" t="s">
        <v>298</v>
      </c>
      <c r="G98" s="616" t="s">
        <v>904</v>
      </c>
      <c r="H98" s="383"/>
      <c r="I98" s="383"/>
      <c r="J98" s="617" t="s">
        <v>975</v>
      </c>
      <c r="K98" s="355" t="s">
        <v>117</v>
      </c>
      <c r="L98" s="356">
        <f t="shared" si="10"/>
        <v>1</v>
      </c>
      <c r="M98" s="878">
        <f>SUM(L98:L101)</f>
        <v>4</v>
      </c>
      <c r="N98" s="878">
        <f>IF(AND(N91=0,N92=1,N95=2,N97=3,M98=4),4,"")</f>
        <v>4</v>
      </c>
      <c r="O98" s="521" t="s">
        <v>28</v>
      </c>
      <c r="P98" s="496">
        <f t="shared" si="11"/>
        <v>1</v>
      </c>
      <c r="Q98" s="772">
        <f>SUM(P98:P101)</f>
        <v>1</v>
      </c>
      <c r="R98" s="773" t="str">
        <f>IF(AND(R91=0,R92=1,R95=2,Q98=4,R97=3),4,"")</f>
        <v/>
      </c>
      <c r="S98" s="466" t="s">
        <v>28</v>
      </c>
      <c r="T98" s="578">
        <f t="shared" si="7"/>
        <v>1</v>
      </c>
      <c r="U98" s="817">
        <f>SUM(T98:T101)</f>
        <v>1</v>
      </c>
      <c r="V98" s="817" t="str">
        <f>IF(AND(V91=0,V92=1,V95=2,V97=3,U98=4),4,"")</f>
        <v/>
      </c>
      <c r="W98" s="274"/>
      <c r="X98" s="807"/>
    </row>
    <row r="99" spans="2:24" ht="42.75" customHeight="1" x14ac:dyDescent="0.2">
      <c r="B99" s="887"/>
      <c r="C99" s="888"/>
      <c r="D99" s="888"/>
      <c r="E99" s="888"/>
      <c r="F99" s="360" t="s">
        <v>299</v>
      </c>
      <c r="G99" s="503"/>
      <c r="H99" s="443"/>
      <c r="I99" s="383"/>
      <c r="J99" s="384"/>
      <c r="K99" s="355" t="s">
        <v>117</v>
      </c>
      <c r="L99" s="356">
        <f t="shared" si="10"/>
        <v>1</v>
      </c>
      <c r="M99" s="879"/>
      <c r="N99" s="879"/>
      <c r="O99" s="521" t="s">
        <v>121</v>
      </c>
      <c r="P99" s="496">
        <f t="shared" si="11"/>
        <v>0</v>
      </c>
      <c r="Q99" s="772"/>
      <c r="R99" s="773" t="str">
        <f t="shared" ref="R99:R101" si="12">IF(AND(R93=0,R94=1,R97=2,Q99=1),3,"")</f>
        <v/>
      </c>
      <c r="S99" s="466"/>
      <c r="T99" s="578">
        <f t="shared" si="7"/>
        <v>0</v>
      </c>
      <c r="U99" s="817"/>
      <c r="V99" s="817"/>
      <c r="W99" s="274"/>
      <c r="X99" s="807"/>
    </row>
    <row r="100" spans="2:24" ht="34.5" customHeight="1" x14ac:dyDescent="0.2">
      <c r="B100" s="887"/>
      <c r="C100" s="888"/>
      <c r="D100" s="888"/>
      <c r="E100" s="888"/>
      <c r="F100" s="360" t="s">
        <v>300</v>
      </c>
      <c r="G100" s="643"/>
      <c r="H100" s="383"/>
      <c r="I100" s="383"/>
      <c r="J100" s="384"/>
      <c r="K100" s="355" t="s">
        <v>117</v>
      </c>
      <c r="L100" s="356">
        <f t="shared" si="10"/>
        <v>1</v>
      </c>
      <c r="M100" s="879"/>
      <c r="N100" s="879"/>
      <c r="O100" s="521"/>
      <c r="P100" s="496">
        <f t="shared" si="11"/>
        <v>0</v>
      </c>
      <c r="Q100" s="772"/>
      <c r="R100" s="773" t="str">
        <f t="shared" si="12"/>
        <v/>
      </c>
      <c r="S100" s="466"/>
      <c r="T100" s="578">
        <f t="shared" si="7"/>
        <v>0</v>
      </c>
      <c r="U100" s="817"/>
      <c r="V100" s="817"/>
      <c r="W100" s="274"/>
      <c r="X100" s="807"/>
    </row>
    <row r="101" spans="2:24" ht="55.5" customHeight="1" x14ac:dyDescent="0.2">
      <c r="B101" s="887"/>
      <c r="C101" s="888"/>
      <c r="D101" s="888"/>
      <c r="E101" s="888"/>
      <c r="F101" s="360" t="s">
        <v>746</v>
      </c>
      <c r="G101" s="443"/>
      <c r="H101" s="383"/>
      <c r="I101" s="383"/>
      <c r="J101" s="384"/>
      <c r="K101" s="576" t="s">
        <v>117</v>
      </c>
      <c r="L101" s="577">
        <f t="shared" si="10"/>
        <v>1</v>
      </c>
      <c r="M101" s="886"/>
      <c r="N101" s="886"/>
      <c r="O101" s="521"/>
      <c r="P101" s="496">
        <f t="shared" si="11"/>
        <v>0</v>
      </c>
      <c r="Q101" s="772"/>
      <c r="R101" s="773" t="str">
        <f t="shared" si="12"/>
        <v/>
      </c>
      <c r="S101" s="466"/>
      <c r="T101" s="573">
        <f t="shared" si="7"/>
        <v>0</v>
      </c>
      <c r="U101" s="817"/>
      <c r="V101" s="817"/>
      <c r="W101" s="274"/>
      <c r="X101" s="807"/>
    </row>
    <row r="102" spans="2:24" ht="39" customHeight="1" x14ac:dyDescent="0.2">
      <c r="B102" s="54" t="s">
        <v>823</v>
      </c>
      <c r="C102" s="888">
        <v>5</v>
      </c>
      <c r="D102" s="888"/>
      <c r="E102" s="888"/>
      <c r="F102" s="572" t="s">
        <v>822</v>
      </c>
      <c r="G102" s="443"/>
      <c r="H102" s="383"/>
      <c r="I102" s="383"/>
      <c r="J102" s="384"/>
      <c r="K102" s="355" t="s">
        <v>117</v>
      </c>
      <c r="L102" s="356">
        <f t="shared" si="10"/>
        <v>1</v>
      </c>
      <c r="M102" s="565">
        <f>L102</f>
        <v>1</v>
      </c>
      <c r="N102" s="565">
        <f>IF(AND(N91=0,N92=1,N95=2,N97=3,N98=4,M102=1),5,"")</f>
        <v>5</v>
      </c>
      <c r="O102" s="521"/>
      <c r="P102" s="496">
        <f t="shared" si="11"/>
        <v>0</v>
      </c>
      <c r="Q102" s="560">
        <f>P102</f>
        <v>0</v>
      </c>
      <c r="R102" s="561" t="str">
        <f>IF(AND(R91=0,R92=1,R95=2,R97=3,R98=4,Q102=1),5,"")</f>
        <v/>
      </c>
      <c r="S102" s="466"/>
      <c r="T102" s="433">
        <f t="shared" si="7"/>
        <v>0</v>
      </c>
      <c r="U102" s="562">
        <f>T102</f>
        <v>0</v>
      </c>
      <c r="V102" s="562" t="str">
        <f>IF(AND(V91=0,V92=1,V95=2,V97=3,V98=4,U102=1),5,"")</f>
        <v/>
      </c>
      <c r="W102" s="274"/>
      <c r="X102" s="807"/>
    </row>
    <row r="103" spans="2:24" x14ac:dyDescent="0.2">
      <c r="K103" s="333"/>
      <c r="L103" s="334"/>
      <c r="M103" s="332"/>
      <c r="N103" s="335"/>
    </row>
    <row r="104" spans="2:24" s="36" customFormat="1" ht="12.75" x14ac:dyDescent="0.2">
      <c r="F104" s="436"/>
      <c r="G104" s="484"/>
      <c r="H104" s="484"/>
      <c r="I104" s="484"/>
      <c r="J104" s="484"/>
      <c r="K104" s="245"/>
      <c r="L104" s="323"/>
      <c r="M104" s="322"/>
      <c r="N104" s="276"/>
      <c r="O104" s="392"/>
      <c r="P104" s="51"/>
      <c r="Q104" s="233"/>
      <c r="R104" s="233"/>
      <c r="S104" s="392"/>
      <c r="U104" s="233"/>
      <c r="V104" s="233"/>
    </row>
    <row r="105" spans="2:24" s="36" customFormat="1" ht="12.75" x14ac:dyDescent="0.2">
      <c r="F105" s="436"/>
      <c r="G105" s="484"/>
      <c r="H105" s="484"/>
      <c r="I105" s="484"/>
      <c r="J105" s="484"/>
      <c r="K105" s="245"/>
      <c r="L105" s="323"/>
      <c r="M105" s="322"/>
      <c r="N105" s="276"/>
      <c r="O105" s="392"/>
      <c r="P105" s="51"/>
      <c r="Q105" s="233"/>
      <c r="R105" s="233"/>
      <c r="S105" s="392"/>
      <c r="U105" s="233"/>
      <c r="V105" s="233"/>
    </row>
    <row r="106" spans="2:24" s="36" customFormat="1" ht="12.75" x14ac:dyDescent="0.2">
      <c r="F106" s="436"/>
      <c r="G106" s="484"/>
      <c r="H106" s="484"/>
      <c r="I106" s="484"/>
      <c r="J106" s="484"/>
      <c r="K106" s="245"/>
      <c r="L106" s="323"/>
      <c r="M106" s="322"/>
      <c r="N106" s="276"/>
      <c r="O106" s="392"/>
      <c r="P106" s="51"/>
      <c r="Q106" s="233"/>
      <c r="R106" s="233"/>
      <c r="S106" s="392"/>
      <c r="U106" s="233"/>
      <c r="V106" s="233"/>
    </row>
    <row r="107" spans="2:24" s="36" customFormat="1" ht="12.75" x14ac:dyDescent="0.2">
      <c r="F107" s="436"/>
      <c r="G107" s="484"/>
      <c r="H107" s="484"/>
      <c r="I107" s="484"/>
      <c r="J107" s="484"/>
      <c r="K107" s="245"/>
      <c r="L107" s="323"/>
      <c r="M107" s="322"/>
      <c r="N107" s="276"/>
      <c r="O107" s="392"/>
      <c r="P107" s="51"/>
      <c r="Q107" s="233"/>
      <c r="R107" s="233"/>
      <c r="S107" s="392"/>
      <c r="U107" s="233"/>
      <c r="V107" s="233"/>
    </row>
    <row r="108" spans="2:24" s="36" customFormat="1" ht="12.75" x14ac:dyDescent="0.2">
      <c r="F108" s="436"/>
      <c r="G108" s="484"/>
      <c r="H108" s="484"/>
      <c r="I108" s="484"/>
      <c r="J108" s="484"/>
      <c r="K108" s="245"/>
      <c r="L108" s="323"/>
      <c r="M108" s="322"/>
      <c r="N108" s="276"/>
      <c r="O108" s="392"/>
      <c r="P108" s="51"/>
      <c r="Q108" s="233"/>
      <c r="R108" s="233"/>
      <c r="S108" s="392"/>
      <c r="U108" s="233"/>
      <c r="V108" s="233"/>
    </row>
    <row r="109" spans="2:24" s="36" customFormat="1" ht="12.75" x14ac:dyDescent="0.2">
      <c r="F109" s="436"/>
      <c r="G109" s="484"/>
      <c r="H109" s="484"/>
      <c r="I109" s="484"/>
      <c r="J109" s="484"/>
      <c r="K109" s="245"/>
      <c r="L109" s="323"/>
      <c r="M109" s="322"/>
      <c r="N109" s="276"/>
      <c r="O109" s="392"/>
      <c r="P109" s="51"/>
      <c r="Q109" s="233"/>
      <c r="R109" s="233"/>
      <c r="S109" s="392"/>
      <c r="U109" s="233"/>
      <c r="V109" s="233"/>
    </row>
    <row r="110" spans="2:24" s="36" customFormat="1" ht="12.75" x14ac:dyDescent="0.2">
      <c r="F110" s="436"/>
      <c r="G110" s="484"/>
      <c r="H110" s="484"/>
      <c r="I110" s="484"/>
      <c r="J110" s="484"/>
      <c r="K110" s="245"/>
      <c r="L110" s="323"/>
      <c r="M110" s="322"/>
      <c r="N110" s="276"/>
      <c r="O110" s="392"/>
      <c r="P110" s="51"/>
      <c r="Q110" s="233"/>
      <c r="R110" s="233"/>
      <c r="S110" s="392"/>
      <c r="U110" s="233"/>
      <c r="V110" s="233"/>
    </row>
    <row r="111" spans="2:24" s="36" customFormat="1" ht="12.75" x14ac:dyDescent="0.2">
      <c r="F111" s="436"/>
      <c r="G111" s="484"/>
      <c r="H111" s="484"/>
      <c r="I111" s="484"/>
      <c r="J111" s="484"/>
      <c r="K111" s="245"/>
      <c r="L111" s="323"/>
      <c r="M111" s="322"/>
      <c r="N111" s="276"/>
      <c r="O111" s="392"/>
      <c r="P111" s="51"/>
      <c r="Q111" s="233"/>
      <c r="R111" s="233"/>
      <c r="S111" s="392"/>
      <c r="U111" s="233"/>
      <c r="V111" s="233"/>
    </row>
    <row r="112" spans="2:24" s="36" customFormat="1" ht="12.75" x14ac:dyDescent="0.2">
      <c r="F112" s="436"/>
      <c r="G112" s="484"/>
      <c r="H112" s="484"/>
      <c r="I112" s="484"/>
      <c r="J112" s="484"/>
      <c r="K112" s="245"/>
      <c r="L112" s="323"/>
      <c r="M112" s="322"/>
      <c r="N112" s="276"/>
      <c r="O112" s="392"/>
      <c r="P112" s="51"/>
      <c r="Q112" s="233"/>
      <c r="R112" s="233"/>
      <c r="S112" s="392"/>
      <c r="U112" s="233"/>
      <c r="V112" s="233"/>
    </row>
    <row r="113" spans="6:22" s="36" customFormat="1" ht="12.75" x14ac:dyDescent="0.2">
      <c r="F113" s="436"/>
      <c r="G113" s="484"/>
      <c r="H113" s="484"/>
      <c r="I113" s="484"/>
      <c r="J113" s="484"/>
      <c r="K113" s="245"/>
      <c r="L113" s="323"/>
      <c r="M113" s="322"/>
      <c r="N113" s="276"/>
      <c r="O113" s="392"/>
      <c r="P113" s="51"/>
      <c r="Q113" s="233"/>
      <c r="R113" s="233"/>
      <c r="S113" s="392"/>
      <c r="U113" s="233"/>
      <c r="V113" s="233"/>
    </row>
    <row r="114" spans="6:22" s="36" customFormat="1" ht="12.75" x14ac:dyDescent="0.2">
      <c r="F114" s="436"/>
      <c r="G114" s="484"/>
      <c r="H114" s="484"/>
      <c r="I114" s="484"/>
      <c r="J114" s="484"/>
      <c r="K114" s="245"/>
      <c r="L114" s="323"/>
      <c r="M114" s="322"/>
      <c r="N114" s="276"/>
      <c r="O114" s="392"/>
      <c r="P114" s="51"/>
      <c r="Q114" s="233"/>
      <c r="R114" s="233"/>
      <c r="S114" s="392"/>
      <c r="U114" s="233"/>
      <c r="V114" s="233"/>
    </row>
    <row r="115" spans="6:22" s="36" customFormat="1" ht="12.75" x14ac:dyDescent="0.2">
      <c r="F115" s="436"/>
      <c r="G115" s="484"/>
      <c r="H115" s="484"/>
      <c r="I115" s="484"/>
      <c r="J115" s="484"/>
      <c r="K115" s="245"/>
      <c r="L115" s="323"/>
      <c r="M115" s="322"/>
      <c r="N115" s="276"/>
      <c r="O115" s="392"/>
      <c r="P115" s="51"/>
      <c r="Q115" s="233"/>
      <c r="R115" s="233"/>
      <c r="S115" s="392"/>
      <c r="U115" s="233"/>
      <c r="V115" s="233"/>
    </row>
    <row r="116" spans="6:22" s="36" customFormat="1" ht="12.75" x14ac:dyDescent="0.2">
      <c r="F116" s="436"/>
      <c r="G116" s="484"/>
      <c r="H116" s="484"/>
      <c r="I116" s="484"/>
      <c r="J116" s="484"/>
      <c r="K116" s="245"/>
      <c r="L116" s="323"/>
      <c r="M116" s="322"/>
      <c r="N116" s="276"/>
      <c r="O116" s="392"/>
      <c r="P116" s="51"/>
      <c r="Q116" s="233"/>
      <c r="R116" s="233"/>
      <c r="S116" s="392"/>
      <c r="U116" s="233"/>
      <c r="V116" s="233"/>
    </row>
    <row r="117" spans="6:22" s="36" customFormat="1" ht="12.75" x14ac:dyDescent="0.2">
      <c r="F117" s="436"/>
      <c r="G117" s="484"/>
      <c r="H117" s="484"/>
      <c r="I117" s="484"/>
      <c r="J117" s="484"/>
      <c r="K117" s="245"/>
      <c r="L117" s="323"/>
      <c r="M117" s="322"/>
      <c r="N117" s="276"/>
      <c r="O117" s="392"/>
      <c r="P117" s="51"/>
      <c r="Q117" s="233"/>
      <c r="R117" s="233"/>
      <c r="S117" s="392"/>
      <c r="U117" s="233"/>
      <c r="V117" s="233"/>
    </row>
    <row r="118" spans="6:22" s="36" customFormat="1" ht="12.75" x14ac:dyDescent="0.2">
      <c r="F118" s="436"/>
      <c r="G118" s="484"/>
      <c r="H118" s="484"/>
      <c r="I118" s="484"/>
      <c r="J118" s="484"/>
      <c r="K118" s="245"/>
      <c r="L118" s="323"/>
      <c r="M118" s="322"/>
      <c r="N118" s="276"/>
      <c r="O118" s="392"/>
      <c r="P118" s="51"/>
      <c r="Q118" s="233"/>
      <c r="R118" s="233"/>
      <c r="S118" s="392"/>
      <c r="U118" s="233"/>
      <c r="V118" s="233"/>
    </row>
    <row r="119" spans="6:22" s="36" customFormat="1" ht="12.75" x14ac:dyDescent="0.2">
      <c r="F119" s="436"/>
      <c r="G119" s="484"/>
      <c r="H119" s="484"/>
      <c r="I119" s="484"/>
      <c r="J119" s="484"/>
      <c r="K119" s="245"/>
      <c r="L119" s="323"/>
      <c r="M119" s="322"/>
      <c r="N119" s="276"/>
      <c r="O119" s="392"/>
      <c r="P119" s="51"/>
      <c r="Q119" s="233"/>
      <c r="R119" s="233"/>
      <c r="S119" s="392"/>
      <c r="U119" s="233"/>
      <c r="V119" s="233"/>
    </row>
    <row r="120" spans="6:22" s="36" customFormat="1" ht="12.75" x14ac:dyDescent="0.2">
      <c r="F120" s="436"/>
      <c r="G120" s="484"/>
      <c r="H120" s="484"/>
      <c r="I120" s="484"/>
      <c r="J120" s="484"/>
      <c r="K120" s="245"/>
      <c r="L120" s="323"/>
      <c r="M120" s="322"/>
      <c r="N120" s="276"/>
      <c r="O120" s="392"/>
      <c r="P120" s="51"/>
      <c r="Q120" s="233"/>
      <c r="R120" s="233"/>
      <c r="S120" s="392"/>
      <c r="U120" s="233"/>
      <c r="V120" s="233"/>
    </row>
    <row r="121" spans="6:22" s="36" customFormat="1" ht="12.75" x14ac:dyDescent="0.2">
      <c r="F121" s="436"/>
      <c r="G121" s="484"/>
      <c r="H121" s="484"/>
      <c r="I121" s="484"/>
      <c r="J121" s="484"/>
      <c r="K121" s="245"/>
      <c r="L121" s="323"/>
      <c r="M121" s="322"/>
      <c r="N121" s="276"/>
      <c r="O121" s="392"/>
      <c r="P121" s="51"/>
      <c r="Q121" s="233"/>
      <c r="R121" s="233"/>
      <c r="S121" s="392"/>
      <c r="U121" s="233"/>
      <c r="V121" s="233"/>
    </row>
    <row r="122" spans="6:22" s="36" customFormat="1" ht="12.75" x14ac:dyDescent="0.2">
      <c r="F122" s="436"/>
      <c r="G122" s="484"/>
      <c r="H122" s="484"/>
      <c r="I122" s="484"/>
      <c r="J122" s="484"/>
      <c r="K122" s="245"/>
      <c r="L122" s="323"/>
      <c r="M122" s="322"/>
      <c r="N122" s="276"/>
      <c r="O122" s="392"/>
      <c r="P122" s="51"/>
      <c r="Q122" s="233"/>
      <c r="R122" s="233"/>
      <c r="S122" s="392"/>
      <c r="U122" s="233"/>
      <c r="V122" s="233"/>
    </row>
    <row r="123" spans="6:22" s="36" customFormat="1" ht="12.75" x14ac:dyDescent="0.2">
      <c r="F123" s="436"/>
      <c r="G123" s="484"/>
      <c r="H123" s="484"/>
      <c r="I123" s="484"/>
      <c r="J123" s="484"/>
      <c r="K123" s="245"/>
      <c r="L123" s="323"/>
      <c r="M123" s="322"/>
      <c r="N123" s="276"/>
      <c r="O123" s="392"/>
      <c r="P123" s="51"/>
      <c r="Q123" s="233"/>
      <c r="R123" s="233"/>
      <c r="S123" s="392"/>
      <c r="U123" s="233"/>
      <c r="V123" s="233"/>
    </row>
    <row r="124" spans="6:22" s="36" customFormat="1" ht="12.75" x14ac:dyDescent="0.2">
      <c r="F124" s="436"/>
      <c r="G124" s="484"/>
      <c r="H124" s="484"/>
      <c r="I124" s="484"/>
      <c r="J124" s="484"/>
      <c r="K124" s="245"/>
      <c r="L124" s="323"/>
      <c r="M124" s="322"/>
      <c r="N124" s="276"/>
      <c r="O124" s="392"/>
      <c r="P124" s="51"/>
      <c r="Q124" s="233"/>
      <c r="R124" s="233"/>
      <c r="S124" s="392"/>
      <c r="U124" s="233"/>
      <c r="V124" s="233"/>
    </row>
    <row r="125" spans="6:22" s="36" customFormat="1" ht="12.75" x14ac:dyDescent="0.2">
      <c r="F125" s="436"/>
      <c r="G125" s="484"/>
      <c r="H125" s="484"/>
      <c r="I125" s="484"/>
      <c r="J125" s="484"/>
      <c r="K125" s="245"/>
      <c r="L125" s="323"/>
      <c r="M125" s="322"/>
      <c r="N125" s="276"/>
      <c r="O125" s="392"/>
      <c r="P125" s="51"/>
      <c r="Q125" s="233"/>
      <c r="R125" s="233"/>
      <c r="S125" s="392"/>
      <c r="U125" s="233"/>
      <c r="V125" s="233"/>
    </row>
    <row r="126" spans="6:22" s="36" customFormat="1" ht="12.75" x14ac:dyDescent="0.2">
      <c r="F126" s="436"/>
      <c r="G126" s="484"/>
      <c r="H126" s="484"/>
      <c r="I126" s="484"/>
      <c r="J126" s="484"/>
      <c r="K126" s="245"/>
      <c r="L126" s="323"/>
      <c r="M126" s="322"/>
      <c r="N126" s="276"/>
      <c r="O126" s="392"/>
      <c r="P126" s="51"/>
      <c r="Q126" s="233"/>
      <c r="R126" s="233"/>
      <c r="S126" s="392"/>
      <c r="U126" s="233"/>
      <c r="V126" s="233"/>
    </row>
    <row r="127" spans="6:22" s="36" customFormat="1" ht="12.75" x14ac:dyDescent="0.2">
      <c r="F127" s="436"/>
      <c r="G127" s="484"/>
      <c r="H127" s="484"/>
      <c r="I127" s="484"/>
      <c r="J127" s="484"/>
      <c r="K127" s="245"/>
      <c r="L127" s="323"/>
      <c r="M127" s="322"/>
      <c r="N127" s="276"/>
      <c r="O127" s="392"/>
      <c r="P127" s="51"/>
      <c r="Q127" s="233"/>
      <c r="R127" s="233"/>
      <c r="S127" s="392"/>
      <c r="U127" s="233"/>
      <c r="V127" s="233"/>
    </row>
    <row r="128" spans="6:22" s="36" customFormat="1" ht="12.75" x14ac:dyDescent="0.2">
      <c r="F128" s="436"/>
      <c r="G128" s="484"/>
      <c r="H128" s="484"/>
      <c r="I128" s="484"/>
      <c r="J128" s="484"/>
      <c r="K128" s="245"/>
      <c r="L128" s="323"/>
      <c r="M128" s="322"/>
      <c r="N128" s="276"/>
      <c r="O128" s="392"/>
      <c r="P128" s="51"/>
      <c r="Q128" s="233"/>
      <c r="R128" s="233"/>
      <c r="S128" s="392"/>
      <c r="U128" s="233"/>
      <c r="V128" s="233"/>
    </row>
    <row r="129" spans="6:22" s="36" customFormat="1" ht="12.75" x14ac:dyDescent="0.2">
      <c r="F129" s="436"/>
      <c r="G129" s="484"/>
      <c r="H129" s="484"/>
      <c r="I129" s="484"/>
      <c r="J129" s="484"/>
      <c r="K129" s="245"/>
      <c r="L129" s="323"/>
      <c r="M129" s="322"/>
      <c r="N129" s="276"/>
      <c r="O129" s="392"/>
      <c r="P129" s="51"/>
      <c r="Q129" s="233"/>
      <c r="R129" s="233"/>
      <c r="S129" s="392"/>
      <c r="U129" s="233"/>
      <c r="V129" s="233"/>
    </row>
    <row r="130" spans="6:22" s="36" customFormat="1" ht="12.75" x14ac:dyDescent="0.2">
      <c r="F130" s="436"/>
      <c r="G130" s="484"/>
      <c r="H130" s="484"/>
      <c r="I130" s="484"/>
      <c r="J130" s="484"/>
      <c r="K130" s="245"/>
      <c r="L130" s="323"/>
      <c r="M130" s="322"/>
      <c r="N130" s="276"/>
      <c r="O130" s="392"/>
      <c r="P130" s="51"/>
      <c r="Q130" s="233"/>
      <c r="R130" s="233"/>
      <c r="S130" s="392"/>
      <c r="U130" s="233"/>
      <c r="V130" s="233"/>
    </row>
    <row r="131" spans="6:22" s="36" customFormat="1" ht="12.75" x14ac:dyDescent="0.2">
      <c r="F131" s="436"/>
      <c r="G131" s="484"/>
      <c r="H131" s="484"/>
      <c r="I131" s="484"/>
      <c r="J131" s="484"/>
      <c r="K131" s="245"/>
      <c r="L131" s="323"/>
      <c r="M131" s="322"/>
      <c r="N131" s="276"/>
      <c r="O131" s="392"/>
      <c r="P131" s="51"/>
      <c r="Q131" s="233"/>
      <c r="R131" s="233"/>
      <c r="S131" s="392"/>
      <c r="U131" s="233"/>
      <c r="V131" s="233"/>
    </row>
    <row r="132" spans="6:22" s="36" customFormat="1" ht="12.75" x14ac:dyDescent="0.2">
      <c r="F132" s="436"/>
      <c r="G132" s="484"/>
      <c r="H132" s="484"/>
      <c r="I132" s="484"/>
      <c r="J132" s="484"/>
      <c r="K132" s="245"/>
      <c r="L132" s="323"/>
      <c r="M132" s="322"/>
      <c r="N132" s="276"/>
      <c r="O132" s="392"/>
      <c r="P132" s="51"/>
      <c r="Q132" s="233"/>
      <c r="R132" s="233"/>
      <c r="S132" s="392"/>
      <c r="U132" s="233"/>
      <c r="V132" s="233"/>
    </row>
    <row r="133" spans="6:22" s="36" customFormat="1" ht="12.75" x14ac:dyDescent="0.2">
      <c r="F133" s="436"/>
      <c r="G133" s="484"/>
      <c r="H133" s="484"/>
      <c r="I133" s="484"/>
      <c r="J133" s="484"/>
      <c r="K133" s="245"/>
      <c r="L133" s="323"/>
      <c r="M133" s="322"/>
      <c r="N133" s="276"/>
      <c r="O133" s="392"/>
      <c r="P133" s="51"/>
      <c r="Q133" s="233"/>
      <c r="R133" s="233"/>
      <c r="S133" s="392"/>
      <c r="U133" s="233"/>
      <c r="V133" s="233"/>
    </row>
    <row r="134" spans="6:22" s="36" customFormat="1" ht="12.75" x14ac:dyDescent="0.2">
      <c r="F134" s="436"/>
      <c r="G134" s="484"/>
      <c r="H134" s="484"/>
      <c r="I134" s="484"/>
      <c r="J134" s="484"/>
      <c r="K134" s="245"/>
      <c r="L134" s="323"/>
      <c r="M134" s="322"/>
      <c r="N134" s="276"/>
      <c r="O134" s="392"/>
      <c r="P134" s="51"/>
      <c r="Q134" s="233"/>
      <c r="R134" s="233"/>
      <c r="S134" s="392"/>
      <c r="U134" s="233"/>
      <c r="V134" s="233"/>
    </row>
    <row r="135" spans="6:22" s="36" customFormat="1" ht="12.75" x14ac:dyDescent="0.2">
      <c r="F135" s="436"/>
      <c r="G135" s="484"/>
      <c r="H135" s="484"/>
      <c r="I135" s="484"/>
      <c r="J135" s="484"/>
      <c r="K135" s="245"/>
      <c r="L135" s="323"/>
      <c r="M135" s="322"/>
      <c r="N135" s="276"/>
      <c r="O135" s="392"/>
      <c r="P135" s="51"/>
      <c r="Q135" s="233"/>
      <c r="R135" s="233"/>
      <c r="S135" s="392"/>
      <c r="U135" s="233"/>
      <c r="V135" s="233"/>
    </row>
    <row r="136" spans="6:22" s="36" customFormat="1" ht="12.75" x14ac:dyDescent="0.2">
      <c r="F136" s="436"/>
      <c r="G136" s="484"/>
      <c r="H136" s="484"/>
      <c r="I136" s="484"/>
      <c r="J136" s="484"/>
      <c r="K136" s="245"/>
      <c r="L136" s="323"/>
      <c r="M136" s="322"/>
      <c r="N136" s="276"/>
      <c r="O136" s="392"/>
      <c r="P136" s="51"/>
      <c r="Q136" s="233"/>
      <c r="R136" s="233"/>
      <c r="S136" s="392"/>
      <c r="U136" s="233"/>
      <c r="V136" s="233"/>
    </row>
    <row r="137" spans="6:22" s="36" customFormat="1" ht="12.75" x14ac:dyDescent="0.2">
      <c r="F137" s="436"/>
      <c r="G137" s="484"/>
      <c r="H137" s="484"/>
      <c r="I137" s="484"/>
      <c r="J137" s="484"/>
      <c r="K137" s="245"/>
      <c r="L137" s="323"/>
      <c r="M137" s="322"/>
      <c r="N137" s="276"/>
      <c r="O137" s="392"/>
      <c r="P137" s="51"/>
      <c r="Q137" s="233"/>
      <c r="R137" s="233"/>
      <c r="S137" s="392"/>
      <c r="U137" s="233"/>
      <c r="V137" s="233"/>
    </row>
    <row r="138" spans="6:22" s="36" customFormat="1" ht="12.75" x14ac:dyDescent="0.2">
      <c r="F138" s="436"/>
      <c r="G138" s="484"/>
      <c r="H138" s="484"/>
      <c r="I138" s="484"/>
      <c r="J138" s="484"/>
      <c r="K138" s="245"/>
      <c r="L138" s="323"/>
      <c r="M138" s="322"/>
      <c r="N138" s="276"/>
      <c r="O138" s="392"/>
      <c r="P138" s="51"/>
      <c r="Q138" s="233"/>
      <c r="R138" s="233"/>
      <c r="S138" s="392"/>
      <c r="U138" s="233"/>
      <c r="V138" s="233"/>
    </row>
    <row r="139" spans="6:22" s="36" customFormat="1" ht="12.75" x14ac:dyDescent="0.2">
      <c r="F139" s="436"/>
      <c r="G139" s="484"/>
      <c r="H139" s="484"/>
      <c r="I139" s="484"/>
      <c r="J139" s="484"/>
      <c r="K139" s="245"/>
      <c r="L139" s="323"/>
      <c r="M139" s="322"/>
      <c r="N139" s="276"/>
      <c r="O139" s="392"/>
      <c r="P139" s="51"/>
      <c r="Q139" s="233"/>
      <c r="R139" s="233"/>
      <c r="S139" s="392"/>
      <c r="U139" s="233"/>
      <c r="V139" s="233"/>
    </row>
    <row r="140" spans="6:22" s="36" customFormat="1" ht="12.75" x14ac:dyDescent="0.2">
      <c r="F140" s="436"/>
      <c r="G140" s="484"/>
      <c r="H140" s="484"/>
      <c r="I140" s="484"/>
      <c r="J140" s="484"/>
      <c r="K140" s="245"/>
      <c r="L140" s="323"/>
      <c r="M140" s="322"/>
      <c r="N140" s="276"/>
      <c r="O140" s="392"/>
      <c r="P140" s="51"/>
      <c r="Q140" s="233"/>
      <c r="R140" s="233"/>
      <c r="S140" s="392"/>
      <c r="U140" s="233"/>
      <c r="V140" s="233"/>
    </row>
    <row r="141" spans="6:22" s="36" customFormat="1" ht="12.75" x14ac:dyDescent="0.2">
      <c r="F141" s="436"/>
      <c r="G141" s="484"/>
      <c r="H141" s="484"/>
      <c r="I141" s="484"/>
      <c r="J141" s="484"/>
      <c r="K141" s="245"/>
      <c r="L141" s="323"/>
      <c r="M141" s="322"/>
      <c r="N141" s="276"/>
      <c r="O141" s="392"/>
      <c r="P141" s="51"/>
      <c r="Q141" s="233"/>
      <c r="R141" s="233"/>
      <c r="S141" s="392"/>
      <c r="U141" s="233"/>
      <c r="V141" s="233"/>
    </row>
    <row r="142" spans="6:22" s="36" customFormat="1" ht="12.75" x14ac:dyDescent="0.2">
      <c r="F142" s="436"/>
      <c r="G142" s="484"/>
      <c r="H142" s="484"/>
      <c r="I142" s="484"/>
      <c r="J142" s="484"/>
      <c r="K142" s="245"/>
      <c r="L142" s="323"/>
      <c r="M142" s="322"/>
      <c r="N142" s="276"/>
      <c r="O142" s="392"/>
      <c r="P142" s="51"/>
      <c r="Q142" s="233"/>
      <c r="R142" s="233"/>
      <c r="S142" s="392"/>
      <c r="U142" s="233"/>
      <c r="V142" s="233"/>
    </row>
    <row r="143" spans="6:22" s="36" customFormat="1" ht="12.75" x14ac:dyDescent="0.2">
      <c r="F143" s="436"/>
      <c r="G143" s="484"/>
      <c r="H143" s="484"/>
      <c r="I143" s="484"/>
      <c r="J143" s="484"/>
      <c r="K143" s="245"/>
      <c r="L143" s="323"/>
      <c r="M143" s="322"/>
      <c r="N143" s="276"/>
      <c r="O143" s="392"/>
      <c r="P143" s="51"/>
      <c r="Q143" s="233"/>
      <c r="R143" s="233"/>
      <c r="S143" s="392"/>
      <c r="U143" s="233"/>
      <c r="V143" s="233"/>
    </row>
    <row r="144" spans="6:22" s="36" customFormat="1" ht="12.75" x14ac:dyDescent="0.2">
      <c r="F144" s="436"/>
      <c r="G144" s="484"/>
      <c r="H144" s="484"/>
      <c r="I144" s="484"/>
      <c r="J144" s="484"/>
      <c r="K144" s="245"/>
      <c r="L144" s="323"/>
      <c r="M144" s="322"/>
      <c r="N144" s="276"/>
      <c r="O144" s="392"/>
      <c r="P144" s="51"/>
      <c r="Q144" s="233"/>
      <c r="R144" s="233"/>
      <c r="S144" s="392"/>
      <c r="U144" s="233"/>
      <c r="V144" s="233"/>
    </row>
    <row r="145" spans="6:22" s="36" customFormat="1" ht="12.75" x14ac:dyDescent="0.2">
      <c r="F145" s="436"/>
      <c r="G145" s="484"/>
      <c r="H145" s="484"/>
      <c r="I145" s="484"/>
      <c r="J145" s="484"/>
      <c r="K145" s="245"/>
      <c r="L145" s="323"/>
      <c r="M145" s="322"/>
      <c r="N145" s="276"/>
      <c r="O145" s="392"/>
      <c r="P145" s="51"/>
      <c r="Q145" s="233"/>
      <c r="R145" s="233"/>
      <c r="S145" s="392"/>
      <c r="U145" s="233"/>
      <c r="V145" s="233"/>
    </row>
    <row r="146" spans="6:22" s="36" customFormat="1" ht="12.75" x14ac:dyDescent="0.2">
      <c r="F146" s="436"/>
      <c r="G146" s="484"/>
      <c r="H146" s="484"/>
      <c r="I146" s="484"/>
      <c r="J146" s="484"/>
      <c r="K146" s="245"/>
      <c r="L146" s="323"/>
      <c r="M146" s="322"/>
      <c r="N146" s="276"/>
      <c r="O146" s="392"/>
      <c r="P146" s="51"/>
      <c r="Q146" s="233"/>
      <c r="R146" s="233"/>
      <c r="S146" s="392"/>
      <c r="U146" s="233"/>
      <c r="V146" s="233"/>
    </row>
    <row r="147" spans="6:22" s="36" customFormat="1" ht="12.75" x14ac:dyDescent="0.2">
      <c r="F147" s="436"/>
      <c r="G147" s="484"/>
      <c r="H147" s="484"/>
      <c r="I147" s="484"/>
      <c r="J147" s="484"/>
      <c r="K147" s="245"/>
      <c r="L147" s="323"/>
      <c r="M147" s="322"/>
      <c r="N147" s="276"/>
      <c r="O147" s="392"/>
      <c r="P147" s="51"/>
      <c r="Q147" s="233"/>
      <c r="R147" s="233"/>
      <c r="S147" s="392"/>
      <c r="U147" s="233"/>
      <c r="V147" s="233"/>
    </row>
    <row r="148" spans="6:22" s="36" customFormat="1" ht="12.75" x14ac:dyDescent="0.2">
      <c r="F148" s="436"/>
      <c r="G148" s="484"/>
      <c r="H148" s="484"/>
      <c r="I148" s="484"/>
      <c r="J148" s="484"/>
      <c r="K148" s="245"/>
      <c r="L148" s="323"/>
      <c r="M148" s="322"/>
      <c r="N148" s="276"/>
      <c r="O148" s="392"/>
      <c r="P148" s="51"/>
      <c r="Q148" s="233"/>
      <c r="R148" s="233"/>
      <c r="S148" s="392"/>
      <c r="U148" s="233"/>
      <c r="V148" s="233"/>
    </row>
    <row r="149" spans="6:22" s="36" customFormat="1" ht="12.75" x14ac:dyDescent="0.2">
      <c r="F149" s="436"/>
      <c r="G149" s="484"/>
      <c r="H149" s="484"/>
      <c r="I149" s="484"/>
      <c r="J149" s="484"/>
      <c r="K149" s="245"/>
      <c r="L149" s="323"/>
      <c r="M149" s="322"/>
      <c r="N149" s="276"/>
      <c r="O149" s="392"/>
      <c r="P149" s="51"/>
      <c r="Q149" s="233"/>
      <c r="R149" s="233"/>
      <c r="S149" s="392"/>
      <c r="U149" s="233"/>
      <c r="V149" s="233"/>
    </row>
    <row r="150" spans="6:22" s="36" customFormat="1" ht="12.75" x14ac:dyDescent="0.2">
      <c r="F150" s="436"/>
      <c r="G150" s="484"/>
      <c r="H150" s="484"/>
      <c r="I150" s="484"/>
      <c r="J150" s="484"/>
      <c r="K150" s="245"/>
      <c r="L150" s="323"/>
      <c r="M150" s="322"/>
      <c r="N150" s="276"/>
      <c r="O150" s="392"/>
      <c r="P150" s="51"/>
      <c r="Q150" s="233"/>
      <c r="R150" s="233"/>
      <c r="S150" s="392"/>
      <c r="U150" s="233"/>
      <c r="V150" s="233"/>
    </row>
    <row r="151" spans="6:22" s="36" customFormat="1" ht="12.75" x14ac:dyDescent="0.2">
      <c r="F151" s="436"/>
      <c r="G151" s="484"/>
      <c r="H151" s="484"/>
      <c r="I151" s="484"/>
      <c r="J151" s="484"/>
      <c r="K151" s="245"/>
      <c r="L151" s="323"/>
      <c r="M151" s="322"/>
      <c r="N151" s="276"/>
      <c r="O151" s="392"/>
      <c r="P151" s="51"/>
      <c r="Q151" s="233"/>
      <c r="R151" s="233"/>
      <c r="S151" s="392"/>
      <c r="U151" s="233"/>
      <c r="V151" s="233"/>
    </row>
    <row r="152" spans="6:22" s="36" customFormat="1" ht="12.75" x14ac:dyDescent="0.2">
      <c r="F152" s="436"/>
      <c r="G152" s="484"/>
      <c r="H152" s="484"/>
      <c r="I152" s="484"/>
      <c r="J152" s="484"/>
      <c r="K152" s="245"/>
      <c r="L152" s="323"/>
      <c r="M152" s="322"/>
      <c r="N152" s="276"/>
      <c r="O152" s="392"/>
      <c r="P152" s="51"/>
      <c r="Q152" s="233"/>
      <c r="R152" s="233"/>
      <c r="S152" s="392"/>
      <c r="U152" s="233"/>
      <c r="V152" s="233"/>
    </row>
    <row r="153" spans="6:22" s="36" customFormat="1" ht="12.75" x14ac:dyDescent="0.2">
      <c r="F153" s="436"/>
      <c r="G153" s="484"/>
      <c r="H153" s="484"/>
      <c r="I153" s="484"/>
      <c r="J153" s="484"/>
      <c r="K153" s="245"/>
      <c r="L153" s="323"/>
      <c r="M153" s="322"/>
      <c r="N153" s="276"/>
      <c r="O153" s="392"/>
      <c r="P153" s="51"/>
      <c r="Q153" s="233"/>
      <c r="R153" s="233"/>
      <c r="S153" s="392"/>
      <c r="U153" s="233"/>
      <c r="V153" s="233"/>
    </row>
    <row r="154" spans="6:22" s="36" customFormat="1" ht="12.75" x14ac:dyDescent="0.2">
      <c r="F154" s="436"/>
      <c r="G154" s="484"/>
      <c r="H154" s="484"/>
      <c r="I154" s="484"/>
      <c r="J154" s="484"/>
      <c r="K154" s="245"/>
      <c r="L154" s="323"/>
      <c r="M154" s="322"/>
      <c r="N154" s="276"/>
      <c r="O154" s="392"/>
      <c r="P154" s="51"/>
      <c r="Q154" s="233"/>
      <c r="R154" s="233"/>
      <c r="S154" s="392"/>
      <c r="U154" s="233"/>
      <c r="V154" s="233"/>
    </row>
    <row r="155" spans="6:22" s="36" customFormat="1" ht="12.75" x14ac:dyDescent="0.2">
      <c r="F155" s="436"/>
      <c r="G155" s="484"/>
      <c r="H155" s="484"/>
      <c r="I155" s="484"/>
      <c r="J155" s="484"/>
      <c r="K155" s="245"/>
      <c r="L155" s="323"/>
      <c r="M155" s="322"/>
      <c r="N155" s="276"/>
      <c r="O155" s="392"/>
      <c r="P155" s="51"/>
      <c r="Q155" s="233"/>
      <c r="R155" s="233"/>
      <c r="S155" s="392"/>
      <c r="U155" s="233"/>
      <c r="V155" s="233"/>
    </row>
    <row r="156" spans="6:22" s="36" customFormat="1" ht="12.75" x14ac:dyDescent="0.2">
      <c r="F156" s="436"/>
      <c r="G156" s="484"/>
      <c r="H156" s="484"/>
      <c r="I156" s="484"/>
      <c r="J156" s="484"/>
      <c r="K156" s="245"/>
      <c r="L156" s="323"/>
      <c r="M156" s="322"/>
      <c r="N156" s="276"/>
      <c r="O156" s="392"/>
      <c r="P156" s="51"/>
      <c r="Q156" s="233"/>
      <c r="R156" s="233"/>
      <c r="S156" s="392"/>
      <c r="U156" s="233"/>
      <c r="V156" s="233"/>
    </row>
    <row r="157" spans="6:22" s="36" customFormat="1" ht="12.75" x14ac:dyDescent="0.2">
      <c r="F157" s="436"/>
      <c r="G157" s="484"/>
      <c r="H157" s="484"/>
      <c r="I157" s="484"/>
      <c r="J157" s="484"/>
      <c r="K157" s="245"/>
      <c r="L157" s="323"/>
      <c r="M157" s="322"/>
      <c r="N157" s="276"/>
      <c r="O157" s="392"/>
      <c r="P157" s="51"/>
      <c r="Q157" s="233"/>
      <c r="R157" s="233"/>
      <c r="S157" s="392"/>
      <c r="U157" s="233"/>
      <c r="V157" s="233"/>
    </row>
    <row r="158" spans="6:22" s="36" customFormat="1" ht="12.75" x14ac:dyDescent="0.2">
      <c r="F158" s="436"/>
      <c r="G158" s="484"/>
      <c r="H158" s="484"/>
      <c r="I158" s="484"/>
      <c r="J158" s="484"/>
      <c r="K158" s="245"/>
      <c r="L158" s="323"/>
      <c r="M158" s="322"/>
      <c r="N158" s="276"/>
      <c r="O158" s="392"/>
      <c r="P158" s="51"/>
      <c r="Q158" s="233"/>
      <c r="R158" s="233"/>
      <c r="S158" s="392"/>
      <c r="U158" s="233"/>
      <c r="V158" s="233"/>
    </row>
    <row r="159" spans="6:22" s="36" customFormat="1" ht="12.75" x14ac:dyDescent="0.2">
      <c r="F159" s="436"/>
      <c r="G159" s="484"/>
      <c r="H159" s="484"/>
      <c r="I159" s="484"/>
      <c r="J159" s="484"/>
      <c r="K159" s="245"/>
      <c r="L159" s="323"/>
      <c r="M159" s="322"/>
      <c r="N159" s="276"/>
      <c r="O159" s="392"/>
      <c r="P159" s="51"/>
      <c r="Q159" s="233"/>
      <c r="R159" s="233"/>
      <c r="S159" s="392"/>
      <c r="U159" s="233"/>
      <c r="V159" s="233"/>
    </row>
    <row r="160" spans="6:22" s="36" customFormat="1" ht="12.75" x14ac:dyDescent="0.2">
      <c r="F160" s="436"/>
      <c r="G160" s="484"/>
      <c r="H160" s="484"/>
      <c r="I160" s="484"/>
      <c r="J160" s="484"/>
      <c r="K160" s="245"/>
      <c r="L160" s="323"/>
      <c r="M160" s="322"/>
      <c r="N160" s="276"/>
      <c r="O160" s="392"/>
      <c r="P160" s="51"/>
      <c r="Q160" s="233"/>
      <c r="R160" s="233"/>
      <c r="S160" s="392"/>
      <c r="U160" s="233"/>
      <c r="V160" s="233"/>
    </row>
    <row r="161" spans="6:22" s="36" customFormat="1" ht="12.75" x14ac:dyDescent="0.2">
      <c r="F161" s="436"/>
      <c r="G161" s="484"/>
      <c r="H161" s="484"/>
      <c r="I161" s="484"/>
      <c r="J161" s="484"/>
      <c r="K161" s="245"/>
      <c r="L161" s="323"/>
      <c r="M161" s="322"/>
      <c r="N161" s="276"/>
      <c r="O161" s="392"/>
      <c r="P161" s="51"/>
      <c r="Q161" s="233"/>
      <c r="R161" s="233"/>
      <c r="S161" s="392"/>
      <c r="U161" s="233"/>
      <c r="V161" s="233"/>
    </row>
    <row r="162" spans="6:22" s="36" customFormat="1" ht="12.75" x14ac:dyDescent="0.2">
      <c r="F162" s="436"/>
      <c r="G162" s="484"/>
      <c r="H162" s="484"/>
      <c r="I162" s="484"/>
      <c r="J162" s="484"/>
      <c r="K162" s="245"/>
      <c r="L162" s="323"/>
      <c r="M162" s="322"/>
      <c r="N162" s="276"/>
      <c r="O162" s="392"/>
      <c r="P162" s="51"/>
      <c r="Q162" s="233"/>
      <c r="R162" s="233"/>
      <c r="S162" s="392"/>
      <c r="U162" s="233"/>
      <c r="V162" s="233"/>
    </row>
    <row r="163" spans="6:22" s="36" customFormat="1" ht="12.75" x14ac:dyDescent="0.2">
      <c r="F163" s="436"/>
      <c r="G163" s="484"/>
      <c r="H163" s="484"/>
      <c r="I163" s="484"/>
      <c r="J163" s="484"/>
      <c r="K163" s="245"/>
      <c r="L163" s="323"/>
      <c r="M163" s="322"/>
      <c r="N163" s="276"/>
      <c r="O163" s="392"/>
      <c r="P163" s="51"/>
      <c r="Q163" s="233"/>
      <c r="R163" s="233"/>
      <c r="S163" s="392"/>
      <c r="U163" s="233"/>
      <c r="V163" s="233"/>
    </row>
    <row r="164" spans="6:22" s="36" customFormat="1" ht="12.75" x14ac:dyDescent="0.2">
      <c r="F164" s="436"/>
      <c r="G164" s="484"/>
      <c r="H164" s="484"/>
      <c r="I164" s="484"/>
      <c r="J164" s="484"/>
      <c r="K164" s="245"/>
      <c r="L164" s="323"/>
      <c r="M164" s="322"/>
      <c r="N164" s="276"/>
      <c r="O164" s="392"/>
      <c r="P164" s="51"/>
      <c r="Q164" s="233"/>
      <c r="R164" s="233"/>
      <c r="S164" s="392"/>
      <c r="U164" s="233"/>
      <c r="V164" s="233"/>
    </row>
    <row r="165" spans="6:22" s="36" customFormat="1" ht="12.75" x14ac:dyDescent="0.2">
      <c r="F165" s="436"/>
      <c r="G165" s="484"/>
      <c r="H165" s="484"/>
      <c r="I165" s="484"/>
      <c r="J165" s="484"/>
      <c r="K165" s="245"/>
      <c r="L165" s="323"/>
      <c r="M165" s="322"/>
      <c r="N165" s="276"/>
      <c r="O165" s="392"/>
      <c r="P165" s="51"/>
      <c r="Q165" s="233"/>
      <c r="R165" s="233"/>
      <c r="S165" s="392"/>
      <c r="U165" s="233"/>
      <c r="V165" s="233"/>
    </row>
    <row r="166" spans="6:22" s="36" customFormat="1" ht="12.75" x14ac:dyDescent="0.2">
      <c r="F166" s="436"/>
      <c r="G166" s="484"/>
      <c r="H166" s="484"/>
      <c r="I166" s="484"/>
      <c r="J166" s="484"/>
      <c r="K166" s="245"/>
      <c r="L166" s="323"/>
      <c r="M166" s="322"/>
      <c r="N166" s="276"/>
      <c r="O166" s="392"/>
      <c r="P166" s="51"/>
      <c r="Q166" s="233"/>
      <c r="R166" s="233"/>
      <c r="S166" s="392"/>
      <c r="U166" s="233"/>
      <c r="V166" s="233"/>
    </row>
    <row r="167" spans="6:22" s="36" customFormat="1" ht="12.75" x14ac:dyDescent="0.2">
      <c r="F167" s="436"/>
      <c r="G167" s="484"/>
      <c r="H167" s="484"/>
      <c r="I167" s="484"/>
      <c r="J167" s="484"/>
      <c r="K167" s="245"/>
      <c r="L167" s="323"/>
      <c r="M167" s="322"/>
      <c r="N167" s="276"/>
      <c r="O167" s="392"/>
      <c r="P167" s="51"/>
      <c r="Q167" s="233"/>
      <c r="R167" s="233"/>
      <c r="S167" s="392"/>
      <c r="U167" s="233"/>
      <c r="V167" s="233"/>
    </row>
    <row r="168" spans="6:22" s="36" customFormat="1" ht="12.75" x14ac:dyDescent="0.2">
      <c r="F168" s="436"/>
      <c r="G168" s="484"/>
      <c r="H168" s="484"/>
      <c r="I168" s="484"/>
      <c r="J168" s="484"/>
      <c r="K168" s="245"/>
      <c r="L168" s="323"/>
      <c r="M168" s="322"/>
      <c r="N168" s="276"/>
      <c r="O168" s="392"/>
      <c r="P168" s="51"/>
      <c r="Q168" s="233"/>
      <c r="R168" s="233"/>
      <c r="S168" s="392"/>
      <c r="U168" s="233"/>
      <c r="V168" s="233"/>
    </row>
    <row r="169" spans="6:22" s="36" customFormat="1" ht="12.75" x14ac:dyDescent="0.2">
      <c r="F169" s="436"/>
      <c r="G169" s="484"/>
      <c r="H169" s="484"/>
      <c r="I169" s="484"/>
      <c r="J169" s="484"/>
      <c r="K169" s="245"/>
      <c r="L169" s="323"/>
      <c r="M169" s="322"/>
      <c r="N169" s="276"/>
      <c r="O169" s="392"/>
      <c r="P169" s="51"/>
      <c r="Q169" s="233"/>
      <c r="R169" s="233"/>
      <c r="S169" s="392"/>
      <c r="U169" s="233"/>
      <c r="V169" s="233"/>
    </row>
    <row r="170" spans="6:22" s="36" customFormat="1" ht="12.75" x14ac:dyDescent="0.2">
      <c r="F170" s="436"/>
      <c r="G170" s="484"/>
      <c r="H170" s="484"/>
      <c r="I170" s="484"/>
      <c r="J170" s="484"/>
      <c r="K170" s="245"/>
      <c r="L170" s="323"/>
      <c r="M170" s="322"/>
      <c r="N170" s="276"/>
      <c r="O170" s="392"/>
      <c r="P170" s="51"/>
      <c r="Q170" s="233"/>
      <c r="R170" s="233"/>
      <c r="S170" s="392"/>
      <c r="U170" s="233"/>
      <c r="V170" s="233"/>
    </row>
    <row r="171" spans="6:22" s="36" customFormat="1" ht="12.75" x14ac:dyDescent="0.2">
      <c r="F171" s="436"/>
      <c r="G171" s="484"/>
      <c r="H171" s="484"/>
      <c r="I171" s="484"/>
      <c r="J171" s="484"/>
      <c r="K171" s="245"/>
      <c r="L171" s="323"/>
      <c r="M171" s="322"/>
      <c r="N171" s="276"/>
      <c r="O171" s="392"/>
      <c r="P171" s="51"/>
      <c r="Q171" s="233"/>
      <c r="R171" s="233"/>
      <c r="S171" s="392"/>
      <c r="U171" s="233"/>
      <c r="V171" s="233"/>
    </row>
    <row r="172" spans="6:22" s="36" customFormat="1" ht="12.75" x14ac:dyDescent="0.2">
      <c r="F172" s="436"/>
      <c r="G172" s="484"/>
      <c r="H172" s="484"/>
      <c r="I172" s="484"/>
      <c r="J172" s="484"/>
      <c r="K172" s="245"/>
      <c r="L172" s="323"/>
      <c r="M172" s="322"/>
      <c r="N172" s="276"/>
      <c r="O172" s="392"/>
      <c r="P172" s="51"/>
      <c r="Q172" s="233"/>
      <c r="R172" s="233"/>
      <c r="S172" s="392"/>
      <c r="U172" s="233"/>
      <c r="V172" s="233"/>
    </row>
    <row r="173" spans="6:22" s="36" customFormat="1" ht="12.75" x14ac:dyDescent="0.2">
      <c r="F173" s="436"/>
      <c r="G173" s="484"/>
      <c r="H173" s="484"/>
      <c r="I173" s="484"/>
      <c r="J173" s="484"/>
      <c r="K173" s="245"/>
      <c r="L173" s="323"/>
      <c r="M173" s="322"/>
      <c r="N173" s="276"/>
      <c r="O173" s="392"/>
      <c r="P173" s="51"/>
      <c r="Q173" s="233"/>
      <c r="R173" s="233"/>
      <c r="S173" s="392"/>
      <c r="U173" s="233"/>
      <c r="V173" s="233"/>
    </row>
    <row r="174" spans="6:22" s="36" customFormat="1" ht="12.75" x14ac:dyDescent="0.2">
      <c r="F174" s="436"/>
      <c r="G174" s="484"/>
      <c r="H174" s="484"/>
      <c r="I174" s="484"/>
      <c r="J174" s="484"/>
      <c r="K174" s="245"/>
      <c r="L174" s="323"/>
      <c r="M174" s="322"/>
      <c r="N174" s="276"/>
      <c r="O174" s="392"/>
      <c r="P174" s="51"/>
      <c r="Q174" s="233"/>
      <c r="R174" s="233"/>
      <c r="S174" s="392"/>
      <c r="U174" s="233"/>
      <c r="V174" s="233"/>
    </row>
    <row r="175" spans="6:22" s="36" customFormat="1" ht="12.75" x14ac:dyDescent="0.2">
      <c r="F175" s="436"/>
      <c r="G175" s="484"/>
      <c r="H175" s="484"/>
      <c r="I175" s="484"/>
      <c r="J175" s="484"/>
      <c r="K175" s="245"/>
      <c r="L175" s="323"/>
      <c r="M175" s="322"/>
      <c r="N175" s="276"/>
      <c r="O175" s="392"/>
      <c r="P175" s="51"/>
      <c r="Q175" s="233"/>
      <c r="R175" s="233"/>
      <c r="S175" s="392"/>
      <c r="U175" s="233"/>
      <c r="V175" s="233"/>
    </row>
    <row r="176" spans="6:22" s="36" customFormat="1" ht="12.75" x14ac:dyDescent="0.2">
      <c r="F176" s="436"/>
      <c r="G176" s="484"/>
      <c r="H176" s="484"/>
      <c r="I176" s="484"/>
      <c r="J176" s="484"/>
      <c r="K176" s="245"/>
      <c r="L176" s="323"/>
      <c r="M176" s="322"/>
      <c r="N176" s="276"/>
      <c r="O176" s="392"/>
      <c r="P176" s="51"/>
      <c r="Q176" s="233"/>
      <c r="R176" s="233"/>
      <c r="S176" s="392"/>
      <c r="U176" s="233"/>
      <c r="V176" s="233"/>
    </row>
    <row r="177" spans="6:22" s="36" customFormat="1" ht="12.75" x14ac:dyDescent="0.2">
      <c r="F177" s="436"/>
      <c r="G177" s="484"/>
      <c r="H177" s="484"/>
      <c r="I177" s="484"/>
      <c r="J177" s="484"/>
      <c r="K177" s="245"/>
      <c r="L177" s="323"/>
      <c r="M177" s="322"/>
      <c r="N177" s="276"/>
      <c r="O177" s="392"/>
      <c r="P177" s="51"/>
      <c r="Q177" s="233"/>
      <c r="R177" s="233"/>
      <c r="S177" s="392"/>
      <c r="U177" s="233"/>
      <c r="V177" s="233"/>
    </row>
    <row r="178" spans="6:22" s="36" customFormat="1" ht="12.75" x14ac:dyDescent="0.2">
      <c r="F178" s="436"/>
      <c r="G178" s="484"/>
      <c r="H178" s="484"/>
      <c r="I178" s="484"/>
      <c r="J178" s="484"/>
      <c r="K178" s="245"/>
      <c r="L178" s="323"/>
      <c r="M178" s="322"/>
      <c r="N178" s="276"/>
      <c r="O178" s="392"/>
      <c r="P178" s="51"/>
      <c r="Q178" s="233"/>
      <c r="R178" s="233"/>
      <c r="S178" s="392"/>
      <c r="U178" s="233"/>
      <c r="V178" s="233"/>
    </row>
    <row r="179" spans="6:22" s="36" customFormat="1" ht="12.75" x14ac:dyDescent="0.2">
      <c r="F179" s="436"/>
      <c r="G179" s="484"/>
      <c r="H179" s="484"/>
      <c r="I179" s="484"/>
      <c r="J179" s="484"/>
      <c r="K179" s="245"/>
      <c r="L179" s="323"/>
      <c r="M179" s="322"/>
      <c r="N179" s="276"/>
      <c r="O179" s="392"/>
      <c r="P179" s="51"/>
      <c r="Q179" s="233"/>
      <c r="R179" s="233"/>
      <c r="S179" s="392"/>
      <c r="U179" s="233"/>
      <c r="V179" s="233"/>
    </row>
    <row r="180" spans="6:22" s="36" customFormat="1" ht="12.75" x14ac:dyDescent="0.2">
      <c r="F180" s="436"/>
      <c r="G180" s="484"/>
      <c r="H180" s="484"/>
      <c r="I180" s="484"/>
      <c r="J180" s="484"/>
      <c r="K180" s="245"/>
      <c r="L180" s="323"/>
      <c r="M180" s="322"/>
      <c r="N180" s="276"/>
      <c r="O180" s="392"/>
      <c r="P180" s="51"/>
      <c r="Q180" s="233"/>
      <c r="R180" s="233"/>
      <c r="S180" s="392"/>
      <c r="U180" s="233"/>
      <c r="V180" s="233"/>
    </row>
    <row r="181" spans="6:22" s="36" customFormat="1" ht="12.75" x14ac:dyDescent="0.2">
      <c r="F181" s="436"/>
      <c r="G181" s="484"/>
      <c r="H181" s="484"/>
      <c r="I181" s="484"/>
      <c r="J181" s="484"/>
      <c r="K181" s="245"/>
      <c r="L181" s="323"/>
      <c r="M181" s="322"/>
      <c r="N181" s="276"/>
      <c r="O181" s="392"/>
      <c r="P181" s="51"/>
      <c r="Q181" s="233"/>
      <c r="R181" s="233"/>
      <c r="S181" s="392"/>
      <c r="U181" s="233"/>
      <c r="V181" s="233"/>
    </row>
    <row r="182" spans="6:22" s="36" customFormat="1" ht="12.75" x14ac:dyDescent="0.2">
      <c r="F182" s="436"/>
      <c r="G182" s="484"/>
      <c r="H182" s="484"/>
      <c r="I182" s="484"/>
      <c r="J182" s="484"/>
      <c r="K182" s="245"/>
      <c r="L182" s="323"/>
      <c r="M182" s="322"/>
      <c r="N182" s="276"/>
      <c r="O182" s="392"/>
      <c r="P182" s="51"/>
      <c r="Q182" s="233"/>
      <c r="R182" s="233"/>
      <c r="S182" s="392"/>
      <c r="U182" s="233"/>
      <c r="V182" s="233"/>
    </row>
    <row r="183" spans="6:22" s="36" customFormat="1" ht="12.75" x14ac:dyDescent="0.2">
      <c r="F183" s="436"/>
      <c r="G183" s="484"/>
      <c r="H183" s="484"/>
      <c r="I183" s="484"/>
      <c r="J183" s="484"/>
      <c r="K183" s="245"/>
      <c r="L183" s="323"/>
      <c r="M183" s="322"/>
      <c r="N183" s="276"/>
      <c r="O183" s="392"/>
      <c r="P183" s="51"/>
      <c r="Q183" s="233"/>
      <c r="R183" s="233"/>
      <c r="S183" s="392"/>
      <c r="U183" s="233"/>
      <c r="V183" s="233"/>
    </row>
    <row r="184" spans="6:22" s="36" customFormat="1" ht="12.75" x14ac:dyDescent="0.2">
      <c r="F184" s="436"/>
      <c r="G184" s="484"/>
      <c r="H184" s="484"/>
      <c r="I184" s="484"/>
      <c r="J184" s="484"/>
      <c r="K184" s="245"/>
      <c r="L184" s="323"/>
      <c r="M184" s="322"/>
      <c r="N184" s="276"/>
      <c r="O184" s="392"/>
      <c r="P184" s="51"/>
      <c r="Q184" s="233"/>
      <c r="R184" s="233"/>
      <c r="S184" s="392"/>
      <c r="U184" s="233"/>
      <c r="V184" s="233"/>
    </row>
    <row r="185" spans="6:22" s="36" customFormat="1" ht="12.75" x14ac:dyDescent="0.2">
      <c r="F185" s="436"/>
      <c r="G185" s="484"/>
      <c r="H185" s="484"/>
      <c r="I185" s="484"/>
      <c r="J185" s="484"/>
      <c r="K185" s="245"/>
      <c r="L185" s="323"/>
      <c r="M185" s="322"/>
      <c r="N185" s="276"/>
      <c r="O185" s="392"/>
      <c r="P185" s="51"/>
      <c r="Q185" s="233"/>
      <c r="R185" s="233"/>
      <c r="S185" s="392"/>
      <c r="U185" s="233"/>
      <c r="V185" s="233"/>
    </row>
    <row r="186" spans="6:22" s="36" customFormat="1" ht="12.75" x14ac:dyDescent="0.2">
      <c r="F186" s="436"/>
      <c r="G186" s="484"/>
      <c r="H186" s="484"/>
      <c r="I186" s="484"/>
      <c r="J186" s="484"/>
      <c r="K186" s="245"/>
      <c r="L186" s="323"/>
      <c r="M186" s="322"/>
      <c r="N186" s="276"/>
      <c r="O186" s="392"/>
      <c r="P186" s="51"/>
      <c r="Q186" s="233"/>
      <c r="R186" s="233"/>
      <c r="S186" s="392"/>
      <c r="U186" s="233"/>
      <c r="V186" s="233"/>
    </row>
    <row r="187" spans="6:22" s="36" customFormat="1" ht="12.75" x14ac:dyDescent="0.2">
      <c r="F187" s="436"/>
      <c r="G187" s="484"/>
      <c r="H187" s="484"/>
      <c r="I187" s="484"/>
      <c r="J187" s="484"/>
      <c r="K187" s="245"/>
      <c r="L187" s="323"/>
      <c r="M187" s="322"/>
      <c r="N187" s="276"/>
      <c r="O187" s="392"/>
      <c r="P187" s="51"/>
      <c r="Q187" s="233"/>
      <c r="R187" s="233"/>
      <c r="S187" s="392"/>
      <c r="U187" s="233"/>
      <c r="V187" s="233"/>
    </row>
    <row r="188" spans="6:22" s="36" customFormat="1" ht="12.75" x14ac:dyDescent="0.2">
      <c r="F188" s="436"/>
      <c r="G188" s="484"/>
      <c r="H188" s="484"/>
      <c r="I188" s="484"/>
      <c r="J188" s="484"/>
      <c r="K188" s="245"/>
      <c r="L188" s="323"/>
      <c r="M188" s="322"/>
      <c r="N188" s="276"/>
      <c r="O188" s="392"/>
      <c r="P188" s="51"/>
      <c r="Q188" s="233"/>
      <c r="R188" s="233"/>
      <c r="S188" s="392"/>
      <c r="U188" s="233"/>
      <c r="V188" s="233"/>
    </row>
    <row r="189" spans="6:22" s="36" customFormat="1" ht="12.75" x14ac:dyDescent="0.2">
      <c r="F189" s="436"/>
      <c r="G189" s="484"/>
      <c r="H189" s="484"/>
      <c r="I189" s="484"/>
      <c r="J189" s="484"/>
      <c r="K189" s="245"/>
      <c r="L189" s="323"/>
      <c r="M189" s="322"/>
      <c r="N189" s="276"/>
      <c r="O189" s="392"/>
      <c r="P189" s="51"/>
      <c r="Q189" s="233"/>
      <c r="R189" s="233"/>
      <c r="S189" s="392"/>
      <c r="U189" s="233"/>
      <c r="V189" s="233"/>
    </row>
    <row r="190" spans="6:22" s="36" customFormat="1" ht="12.75" x14ac:dyDescent="0.2">
      <c r="F190" s="436"/>
      <c r="G190" s="484"/>
      <c r="H190" s="484"/>
      <c r="I190" s="484"/>
      <c r="J190" s="484"/>
      <c r="K190" s="245"/>
      <c r="L190" s="323"/>
      <c r="M190" s="322"/>
      <c r="N190" s="276"/>
      <c r="O190" s="392"/>
      <c r="P190" s="51"/>
      <c r="Q190" s="233"/>
      <c r="R190" s="233"/>
      <c r="S190" s="392"/>
      <c r="U190" s="233"/>
      <c r="V190" s="233"/>
    </row>
    <row r="191" spans="6:22" s="36" customFormat="1" ht="12.75" x14ac:dyDescent="0.2">
      <c r="F191" s="436"/>
      <c r="G191" s="484"/>
      <c r="H191" s="484"/>
      <c r="I191" s="484"/>
      <c r="J191" s="484"/>
      <c r="K191" s="245"/>
      <c r="L191" s="323"/>
      <c r="M191" s="322"/>
      <c r="N191" s="276"/>
      <c r="O191" s="392"/>
      <c r="P191" s="51"/>
      <c r="Q191" s="233"/>
      <c r="R191" s="233"/>
      <c r="S191" s="392"/>
      <c r="U191" s="233"/>
      <c r="V191" s="233"/>
    </row>
    <row r="192" spans="6:22" s="36" customFormat="1" ht="12.75" x14ac:dyDescent="0.2">
      <c r="F192" s="436"/>
      <c r="G192" s="484"/>
      <c r="H192" s="484"/>
      <c r="I192" s="484"/>
      <c r="J192" s="484"/>
      <c r="K192" s="245"/>
      <c r="L192" s="323"/>
      <c r="M192" s="322"/>
      <c r="N192" s="276"/>
      <c r="O192" s="392"/>
      <c r="P192" s="51"/>
      <c r="Q192" s="233"/>
      <c r="R192" s="233"/>
      <c r="S192" s="392"/>
      <c r="U192" s="233"/>
      <c r="V192" s="233"/>
    </row>
    <row r="193" spans="6:22" s="36" customFormat="1" ht="12.75" x14ac:dyDescent="0.2">
      <c r="F193" s="436"/>
      <c r="G193" s="484"/>
      <c r="H193" s="484"/>
      <c r="I193" s="484"/>
      <c r="J193" s="484"/>
      <c r="K193" s="245"/>
      <c r="L193" s="323"/>
      <c r="M193" s="322"/>
      <c r="N193" s="276"/>
      <c r="O193" s="392"/>
      <c r="P193" s="51"/>
      <c r="Q193" s="233"/>
      <c r="R193" s="233"/>
      <c r="S193" s="392"/>
      <c r="U193" s="233"/>
      <c r="V193" s="233"/>
    </row>
    <row r="194" spans="6:22" s="36" customFormat="1" ht="12.75" x14ac:dyDescent="0.2">
      <c r="F194" s="436"/>
      <c r="G194" s="484"/>
      <c r="H194" s="484"/>
      <c r="I194" s="484"/>
      <c r="J194" s="484"/>
      <c r="K194" s="245"/>
      <c r="L194" s="323"/>
      <c r="M194" s="322"/>
      <c r="N194" s="276"/>
      <c r="O194" s="392"/>
      <c r="P194" s="51"/>
      <c r="Q194" s="233"/>
      <c r="R194" s="233"/>
      <c r="S194" s="392"/>
      <c r="U194" s="233"/>
      <c r="V194" s="233"/>
    </row>
    <row r="195" spans="6:22" s="36" customFormat="1" ht="12.75" x14ac:dyDescent="0.2">
      <c r="F195" s="436"/>
      <c r="G195" s="484"/>
      <c r="H195" s="484"/>
      <c r="I195" s="484"/>
      <c r="J195" s="484"/>
      <c r="K195" s="245"/>
      <c r="L195" s="323"/>
      <c r="M195" s="322"/>
      <c r="N195" s="276"/>
      <c r="O195" s="392"/>
      <c r="P195" s="51"/>
      <c r="Q195" s="233"/>
      <c r="R195" s="233"/>
      <c r="S195" s="392"/>
      <c r="U195" s="233"/>
      <c r="V195" s="233"/>
    </row>
    <row r="196" spans="6:22" s="36" customFormat="1" ht="12.75" x14ac:dyDescent="0.2">
      <c r="F196" s="436"/>
      <c r="G196" s="484"/>
      <c r="H196" s="484"/>
      <c r="I196" s="484"/>
      <c r="J196" s="484"/>
      <c r="K196" s="245"/>
      <c r="L196" s="323"/>
      <c r="M196" s="322"/>
      <c r="N196" s="276"/>
      <c r="O196" s="392"/>
      <c r="P196" s="51"/>
      <c r="Q196" s="233"/>
      <c r="R196" s="233"/>
      <c r="S196" s="392"/>
      <c r="U196" s="233"/>
      <c r="V196" s="233"/>
    </row>
    <row r="197" spans="6:22" s="36" customFormat="1" ht="12.75" x14ac:dyDescent="0.2">
      <c r="F197" s="436"/>
      <c r="G197" s="484"/>
      <c r="H197" s="484"/>
      <c r="I197" s="484"/>
      <c r="J197" s="484"/>
      <c r="K197" s="245"/>
      <c r="L197" s="323"/>
      <c r="M197" s="322"/>
      <c r="N197" s="276"/>
      <c r="O197" s="392"/>
      <c r="P197" s="51"/>
      <c r="Q197" s="233"/>
      <c r="R197" s="233"/>
      <c r="S197" s="392"/>
      <c r="U197" s="233"/>
      <c r="V197" s="233"/>
    </row>
    <row r="198" spans="6:22" s="36" customFormat="1" ht="12.75" x14ac:dyDescent="0.2">
      <c r="F198" s="436"/>
      <c r="G198" s="484"/>
      <c r="H198" s="484"/>
      <c r="I198" s="484"/>
      <c r="J198" s="484"/>
      <c r="K198" s="245"/>
      <c r="L198" s="323"/>
      <c r="M198" s="322"/>
      <c r="N198" s="276"/>
      <c r="O198" s="392"/>
      <c r="P198" s="51"/>
      <c r="Q198" s="233"/>
      <c r="R198" s="233"/>
      <c r="S198" s="392"/>
      <c r="U198" s="233"/>
      <c r="V198" s="233"/>
    </row>
    <row r="199" spans="6:22" s="36" customFormat="1" ht="12.75" x14ac:dyDescent="0.2">
      <c r="F199" s="436"/>
      <c r="G199" s="484"/>
      <c r="H199" s="484"/>
      <c r="I199" s="484"/>
      <c r="J199" s="484"/>
      <c r="K199" s="245"/>
      <c r="L199" s="323"/>
      <c r="M199" s="322"/>
      <c r="N199" s="276"/>
      <c r="O199" s="392"/>
      <c r="P199" s="51"/>
      <c r="Q199" s="233"/>
      <c r="R199" s="233"/>
      <c r="S199" s="392"/>
      <c r="U199" s="233"/>
      <c r="V199" s="233"/>
    </row>
    <row r="200" spans="6:22" s="36" customFormat="1" ht="12.75" x14ac:dyDescent="0.2">
      <c r="F200" s="436"/>
      <c r="G200" s="484"/>
      <c r="H200" s="484"/>
      <c r="I200" s="484"/>
      <c r="J200" s="484"/>
      <c r="K200" s="245"/>
      <c r="L200" s="323"/>
      <c r="M200" s="322"/>
      <c r="N200" s="276"/>
      <c r="O200" s="392"/>
      <c r="P200" s="51"/>
      <c r="Q200" s="233"/>
      <c r="R200" s="233"/>
      <c r="S200" s="392"/>
      <c r="U200" s="233"/>
      <c r="V200" s="233"/>
    </row>
    <row r="201" spans="6:22" s="36" customFormat="1" ht="12.75" x14ac:dyDescent="0.2">
      <c r="F201" s="436"/>
      <c r="G201" s="484"/>
      <c r="H201" s="484"/>
      <c r="I201" s="484"/>
      <c r="J201" s="484"/>
      <c r="K201" s="245"/>
      <c r="L201" s="323"/>
      <c r="M201" s="322"/>
      <c r="N201" s="276"/>
      <c r="O201" s="392"/>
      <c r="P201" s="51"/>
      <c r="Q201" s="233"/>
      <c r="R201" s="233"/>
      <c r="S201" s="392"/>
      <c r="U201" s="233"/>
      <c r="V201" s="233"/>
    </row>
    <row r="202" spans="6:22" s="36" customFormat="1" ht="12.75" x14ac:dyDescent="0.2">
      <c r="F202" s="436"/>
      <c r="G202" s="484"/>
      <c r="H202" s="484"/>
      <c r="I202" s="484"/>
      <c r="J202" s="484"/>
      <c r="K202" s="245"/>
      <c r="L202" s="323"/>
      <c r="M202" s="322"/>
      <c r="N202" s="276"/>
      <c r="O202" s="392"/>
      <c r="P202" s="51"/>
      <c r="Q202" s="233"/>
      <c r="R202" s="233"/>
      <c r="S202" s="392"/>
      <c r="U202" s="233"/>
      <c r="V202" s="233"/>
    </row>
    <row r="203" spans="6:22" s="36" customFormat="1" ht="12.75" x14ac:dyDescent="0.2">
      <c r="F203" s="436"/>
      <c r="G203" s="484"/>
      <c r="H203" s="484"/>
      <c r="I203" s="484"/>
      <c r="J203" s="484"/>
      <c r="K203" s="245"/>
      <c r="L203" s="323"/>
      <c r="M203" s="322"/>
      <c r="N203" s="276"/>
      <c r="O203" s="392"/>
      <c r="P203" s="51"/>
      <c r="Q203" s="233"/>
      <c r="R203" s="233"/>
      <c r="S203" s="392"/>
      <c r="U203" s="233"/>
      <c r="V203" s="233"/>
    </row>
    <row r="204" spans="6:22" s="36" customFormat="1" ht="12.75" x14ac:dyDescent="0.2">
      <c r="F204" s="436"/>
      <c r="G204" s="484"/>
      <c r="H204" s="484"/>
      <c r="I204" s="484"/>
      <c r="J204" s="484"/>
      <c r="K204" s="245"/>
      <c r="L204" s="323"/>
      <c r="M204" s="322"/>
      <c r="N204" s="276"/>
      <c r="O204" s="392"/>
      <c r="P204" s="51"/>
      <c r="Q204" s="233"/>
      <c r="R204" s="233"/>
      <c r="S204" s="392"/>
      <c r="U204" s="233"/>
      <c r="V204" s="233"/>
    </row>
    <row r="205" spans="6:22" s="36" customFormat="1" ht="12.75" x14ac:dyDescent="0.2">
      <c r="F205" s="436"/>
      <c r="G205" s="484"/>
      <c r="H205" s="484"/>
      <c r="I205" s="484"/>
      <c r="J205" s="484"/>
      <c r="K205" s="245"/>
      <c r="L205" s="323"/>
      <c r="M205" s="322"/>
      <c r="N205" s="276"/>
      <c r="O205" s="392"/>
      <c r="P205" s="51"/>
      <c r="Q205" s="233"/>
      <c r="R205" s="233"/>
      <c r="S205" s="392"/>
      <c r="U205" s="233"/>
      <c r="V205" s="233"/>
    </row>
    <row r="206" spans="6:22" s="36" customFormat="1" ht="12.75" x14ac:dyDescent="0.2">
      <c r="F206" s="436"/>
      <c r="G206" s="484"/>
      <c r="H206" s="484"/>
      <c r="I206" s="484"/>
      <c r="J206" s="484"/>
      <c r="K206" s="245"/>
      <c r="L206" s="323"/>
      <c r="M206" s="322"/>
      <c r="N206" s="276"/>
      <c r="O206" s="392"/>
      <c r="P206" s="51"/>
      <c r="Q206" s="233"/>
      <c r="R206" s="233"/>
      <c r="S206" s="392"/>
      <c r="U206" s="233"/>
      <c r="V206" s="233"/>
    </row>
    <row r="207" spans="6:22" s="36" customFormat="1" ht="12.75" x14ac:dyDescent="0.2">
      <c r="F207" s="436"/>
      <c r="G207" s="484"/>
      <c r="H207" s="484"/>
      <c r="I207" s="484"/>
      <c r="J207" s="484"/>
      <c r="K207" s="245"/>
      <c r="L207" s="323"/>
      <c r="M207" s="322"/>
      <c r="N207" s="276"/>
      <c r="O207" s="392"/>
      <c r="P207" s="51"/>
      <c r="Q207" s="233"/>
      <c r="R207" s="233"/>
      <c r="S207" s="392"/>
      <c r="U207" s="233"/>
      <c r="V207" s="233"/>
    </row>
    <row r="208" spans="6:22" s="36" customFormat="1" ht="12.75" x14ac:dyDescent="0.2">
      <c r="F208" s="436"/>
      <c r="G208" s="484"/>
      <c r="H208" s="484"/>
      <c r="I208" s="484"/>
      <c r="J208" s="484"/>
      <c r="K208" s="245"/>
      <c r="L208" s="323"/>
      <c r="M208" s="322"/>
      <c r="N208" s="276"/>
      <c r="O208" s="392"/>
      <c r="P208" s="51"/>
      <c r="Q208" s="233"/>
      <c r="R208" s="233"/>
      <c r="S208" s="392"/>
      <c r="U208" s="233"/>
      <c r="V208" s="233"/>
    </row>
    <row r="209" spans="6:22" s="36" customFormat="1" ht="12.75" x14ac:dyDescent="0.2">
      <c r="F209" s="436"/>
      <c r="G209" s="484"/>
      <c r="H209" s="484"/>
      <c r="I209" s="484"/>
      <c r="J209" s="484"/>
      <c r="K209" s="245"/>
      <c r="L209" s="323"/>
      <c r="M209" s="322"/>
      <c r="N209" s="276"/>
      <c r="O209" s="392"/>
      <c r="P209" s="51"/>
      <c r="Q209" s="233"/>
      <c r="R209" s="233"/>
      <c r="S209" s="392"/>
      <c r="U209" s="233"/>
      <c r="V209" s="233"/>
    </row>
    <row r="210" spans="6:22" s="36" customFormat="1" ht="12.75" x14ac:dyDescent="0.2">
      <c r="F210" s="436"/>
      <c r="G210" s="484"/>
      <c r="H210" s="484"/>
      <c r="I210" s="484"/>
      <c r="J210" s="484"/>
      <c r="K210" s="245"/>
      <c r="L210" s="323"/>
      <c r="M210" s="322"/>
      <c r="N210" s="276"/>
      <c r="O210" s="392"/>
      <c r="P210" s="51"/>
      <c r="Q210" s="233"/>
      <c r="R210" s="233"/>
      <c r="S210" s="392"/>
      <c r="U210" s="233"/>
      <c r="V210" s="233"/>
    </row>
    <row r="211" spans="6:22" s="36" customFormat="1" ht="12.75" x14ac:dyDescent="0.2">
      <c r="F211" s="436"/>
      <c r="G211" s="484"/>
      <c r="H211" s="484"/>
      <c r="I211" s="484"/>
      <c r="J211" s="484"/>
      <c r="K211" s="245"/>
      <c r="L211" s="323"/>
      <c r="M211" s="322"/>
      <c r="N211" s="276"/>
      <c r="O211" s="392"/>
      <c r="P211" s="51"/>
      <c r="Q211" s="233"/>
      <c r="R211" s="233"/>
      <c r="S211" s="392"/>
      <c r="U211" s="233"/>
      <c r="V211" s="233"/>
    </row>
    <row r="212" spans="6:22" s="36" customFormat="1" ht="12.75" x14ac:dyDescent="0.2">
      <c r="F212" s="436"/>
      <c r="G212" s="484"/>
      <c r="H212" s="484"/>
      <c r="I212" s="484"/>
      <c r="J212" s="484"/>
      <c r="K212" s="245"/>
      <c r="L212" s="323"/>
      <c r="M212" s="322"/>
      <c r="N212" s="276"/>
      <c r="O212" s="392"/>
      <c r="P212" s="51"/>
      <c r="Q212" s="233"/>
      <c r="R212" s="233"/>
      <c r="S212" s="392"/>
      <c r="U212" s="233"/>
      <c r="V212" s="233"/>
    </row>
    <row r="213" spans="6:22" s="36" customFormat="1" ht="12.75" x14ac:dyDescent="0.2">
      <c r="F213" s="436"/>
      <c r="G213" s="484"/>
      <c r="H213" s="484"/>
      <c r="I213" s="484"/>
      <c r="J213" s="484"/>
      <c r="K213" s="245"/>
      <c r="L213" s="323"/>
      <c r="M213" s="322"/>
      <c r="N213" s="276"/>
      <c r="O213" s="392"/>
      <c r="P213" s="51"/>
      <c r="Q213" s="233"/>
      <c r="R213" s="233"/>
      <c r="S213" s="392"/>
      <c r="U213" s="233"/>
      <c r="V213" s="233"/>
    </row>
    <row r="214" spans="6:22" s="36" customFormat="1" ht="12.75" x14ac:dyDescent="0.2">
      <c r="F214" s="436"/>
      <c r="G214" s="484"/>
      <c r="H214" s="484"/>
      <c r="I214" s="484"/>
      <c r="J214" s="484"/>
      <c r="K214" s="245"/>
      <c r="L214" s="323"/>
      <c r="M214" s="322"/>
      <c r="N214" s="276"/>
      <c r="O214" s="392"/>
      <c r="P214" s="51"/>
      <c r="Q214" s="233"/>
      <c r="R214" s="233"/>
      <c r="S214" s="392"/>
      <c r="U214" s="233"/>
      <c r="V214" s="233"/>
    </row>
    <row r="215" spans="6:22" s="36" customFormat="1" ht="12.75" x14ac:dyDescent="0.2">
      <c r="F215" s="436"/>
      <c r="G215" s="484"/>
      <c r="H215" s="484"/>
      <c r="I215" s="484"/>
      <c r="J215" s="484"/>
      <c r="K215" s="245"/>
      <c r="L215" s="323"/>
      <c r="M215" s="322"/>
      <c r="N215" s="276"/>
      <c r="O215" s="392"/>
      <c r="P215" s="51"/>
      <c r="Q215" s="233"/>
      <c r="R215" s="233"/>
      <c r="S215" s="392"/>
      <c r="U215" s="233"/>
      <c r="V215" s="233"/>
    </row>
    <row r="216" spans="6:22" s="36" customFormat="1" ht="12.75" x14ac:dyDescent="0.2">
      <c r="F216" s="436"/>
      <c r="G216" s="484"/>
      <c r="H216" s="484"/>
      <c r="I216" s="484"/>
      <c r="J216" s="484"/>
      <c r="K216" s="245"/>
      <c r="L216" s="323"/>
      <c r="M216" s="322"/>
      <c r="N216" s="276"/>
      <c r="O216" s="392"/>
      <c r="P216" s="51"/>
      <c r="Q216" s="233"/>
      <c r="R216" s="233"/>
      <c r="S216" s="392"/>
      <c r="U216" s="233"/>
      <c r="V216" s="233"/>
    </row>
    <row r="217" spans="6:22" s="36" customFormat="1" ht="12.75" x14ac:dyDescent="0.2">
      <c r="F217" s="436"/>
      <c r="G217" s="484"/>
      <c r="H217" s="484"/>
      <c r="I217" s="484"/>
      <c r="J217" s="484"/>
      <c r="K217" s="245"/>
      <c r="L217" s="323"/>
      <c r="M217" s="322"/>
      <c r="N217" s="276"/>
      <c r="O217" s="392"/>
      <c r="P217" s="51"/>
      <c r="Q217" s="233"/>
      <c r="R217" s="233"/>
      <c r="S217" s="392"/>
      <c r="U217" s="233"/>
      <c r="V217" s="233"/>
    </row>
    <row r="218" spans="6:22" s="36" customFormat="1" ht="12.75" x14ac:dyDescent="0.2">
      <c r="F218" s="436"/>
      <c r="G218" s="484"/>
      <c r="H218" s="484"/>
      <c r="I218" s="484"/>
      <c r="J218" s="484"/>
      <c r="K218" s="245"/>
      <c r="L218" s="323"/>
      <c r="M218" s="322"/>
      <c r="N218" s="276"/>
      <c r="O218" s="392"/>
      <c r="P218" s="51"/>
      <c r="Q218" s="233"/>
      <c r="R218" s="233"/>
      <c r="S218" s="392"/>
      <c r="U218" s="233"/>
      <c r="V218" s="233"/>
    </row>
    <row r="219" spans="6:22" s="36" customFormat="1" ht="12.75" x14ac:dyDescent="0.2">
      <c r="F219" s="436"/>
      <c r="G219" s="484"/>
      <c r="H219" s="484"/>
      <c r="I219" s="484"/>
      <c r="J219" s="484"/>
      <c r="K219" s="245"/>
      <c r="L219" s="323"/>
      <c r="M219" s="322"/>
      <c r="N219" s="276"/>
      <c r="O219" s="392"/>
      <c r="P219" s="51"/>
      <c r="Q219" s="233"/>
      <c r="R219" s="233"/>
      <c r="S219" s="392"/>
      <c r="U219" s="233"/>
      <c r="V219" s="233"/>
    </row>
    <row r="220" spans="6:22" s="36" customFormat="1" ht="12.75" x14ac:dyDescent="0.2">
      <c r="F220" s="436"/>
      <c r="G220" s="484"/>
      <c r="H220" s="484"/>
      <c r="I220" s="484"/>
      <c r="J220" s="484"/>
      <c r="K220" s="245"/>
      <c r="L220" s="323"/>
      <c r="M220" s="322"/>
      <c r="N220" s="276"/>
      <c r="O220" s="392"/>
      <c r="P220" s="51"/>
      <c r="Q220" s="233"/>
      <c r="R220" s="233"/>
      <c r="S220" s="392"/>
      <c r="U220" s="233"/>
      <c r="V220" s="233"/>
    </row>
    <row r="221" spans="6:22" s="36" customFormat="1" ht="12.75" x14ac:dyDescent="0.2">
      <c r="F221" s="436"/>
      <c r="G221" s="484"/>
      <c r="H221" s="484"/>
      <c r="I221" s="484"/>
      <c r="J221" s="484"/>
      <c r="K221" s="245"/>
      <c r="L221" s="323"/>
      <c r="M221" s="322"/>
      <c r="N221" s="276"/>
      <c r="O221" s="392"/>
      <c r="P221" s="51"/>
      <c r="Q221" s="233"/>
      <c r="R221" s="233"/>
      <c r="S221" s="392"/>
      <c r="U221" s="233"/>
      <c r="V221" s="233"/>
    </row>
    <row r="222" spans="6:22" s="36" customFormat="1" ht="12.75" x14ac:dyDescent="0.2">
      <c r="F222" s="436"/>
      <c r="G222" s="484"/>
      <c r="H222" s="484"/>
      <c r="I222" s="484"/>
      <c r="J222" s="484"/>
      <c r="K222" s="245"/>
      <c r="L222" s="323"/>
      <c r="M222" s="322"/>
      <c r="N222" s="276"/>
      <c r="O222" s="392"/>
      <c r="P222" s="51"/>
      <c r="Q222" s="233"/>
      <c r="R222" s="233"/>
      <c r="S222" s="392"/>
      <c r="U222" s="233"/>
      <c r="V222" s="233"/>
    </row>
    <row r="223" spans="6:22" s="36" customFormat="1" ht="12.75" x14ac:dyDescent="0.2">
      <c r="F223" s="436"/>
      <c r="G223" s="484"/>
      <c r="H223" s="484"/>
      <c r="I223" s="484"/>
      <c r="J223" s="484"/>
      <c r="K223" s="245"/>
      <c r="L223" s="323"/>
      <c r="M223" s="322"/>
      <c r="N223" s="276"/>
      <c r="O223" s="392"/>
      <c r="P223" s="51"/>
      <c r="Q223" s="233"/>
      <c r="R223" s="233"/>
      <c r="S223" s="392"/>
      <c r="U223" s="233"/>
      <c r="V223" s="233"/>
    </row>
    <row r="224" spans="6:22" s="36" customFormat="1" ht="12.75" x14ac:dyDescent="0.2">
      <c r="F224" s="436"/>
      <c r="G224" s="484"/>
      <c r="H224" s="484"/>
      <c r="I224" s="484"/>
      <c r="J224" s="484"/>
      <c r="K224" s="245"/>
      <c r="L224" s="323"/>
      <c r="M224" s="322"/>
      <c r="N224" s="276"/>
      <c r="O224" s="392"/>
      <c r="P224" s="51"/>
      <c r="Q224" s="233"/>
      <c r="R224" s="233"/>
      <c r="S224" s="392"/>
      <c r="U224" s="233"/>
      <c r="V224" s="233"/>
    </row>
    <row r="225" spans="6:22" s="36" customFormat="1" ht="12.75" x14ac:dyDescent="0.2">
      <c r="F225" s="436"/>
      <c r="G225" s="484"/>
      <c r="H225" s="484"/>
      <c r="I225" s="484"/>
      <c r="J225" s="484"/>
      <c r="K225" s="245"/>
      <c r="L225" s="323"/>
      <c r="M225" s="322"/>
      <c r="N225" s="276"/>
      <c r="O225" s="392"/>
      <c r="P225" s="51"/>
      <c r="Q225" s="233"/>
      <c r="R225" s="233"/>
      <c r="S225" s="392"/>
      <c r="U225" s="233"/>
      <c r="V225" s="233"/>
    </row>
    <row r="226" spans="6:22" s="36" customFormat="1" ht="12.75" x14ac:dyDescent="0.2">
      <c r="F226" s="436"/>
      <c r="G226" s="484"/>
      <c r="H226" s="484"/>
      <c r="I226" s="484"/>
      <c r="J226" s="484"/>
      <c r="K226" s="245"/>
      <c r="L226" s="323"/>
      <c r="M226" s="322"/>
      <c r="N226" s="276"/>
      <c r="O226" s="392"/>
      <c r="P226" s="51"/>
      <c r="Q226" s="233"/>
      <c r="R226" s="233"/>
      <c r="S226" s="392"/>
      <c r="U226" s="233"/>
      <c r="V226" s="233"/>
    </row>
    <row r="227" spans="6:22" s="36" customFormat="1" ht="12.75" x14ac:dyDescent="0.2">
      <c r="F227" s="436"/>
      <c r="G227" s="484"/>
      <c r="H227" s="484"/>
      <c r="I227" s="484"/>
      <c r="J227" s="484"/>
      <c r="K227" s="245"/>
      <c r="L227" s="323"/>
      <c r="M227" s="322"/>
      <c r="N227" s="276"/>
      <c r="O227" s="392"/>
      <c r="P227" s="51"/>
      <c r="Q227" s="233"/>
      <c r="R227" s="233"/>
      <c r="S227" s="392"/>
      <c r="U227" s="233"/>
      <c r="V227" s="233"/>
    </row>
    <row r="228" spans="6:22" s="36" customFormat="1" ht="12.75" x14ac:dyDescent="0.2">
      <c r="F228" s="436"/>
      <c r="G228" s="484"/>
      <c r="H228" s="484"/>
      <c r="I228" s="484"/>
      <c r="J228" s="484"/>
      <c r="K228" s="245"/>
      <c r="L228" s="323"/>
      <c r="M228" s="322"/>
      <c r="N228" s="276"/>
      <c r="O228" s="392"/>
      <c r="P228" s="51"/>
      <c r="Q228" s="233"/>
      <c r="R228" s="233"/>
      <c r="S228" s="392"/>
      <c r="U228" s="233"/>
      <c r="V228" s="233"/>
    </row>
    <row r="229" spans="6:22" s="36" customFormat="1" ht="12.75" x14ac:dyDescent="0.2">
      <c r="F229" s="436"/>
      <c r="G229" s="484"/>
      <c r="H229" s="484"/>
      <c r="I229" s="484"/>
      <c r="J229" s="484"/>
      <c r="K229" s="245"/>
      <c r="L229" s="323"/>
      <c r="M229" s="322"/>
      <c r="N229" s="276"/>
      <c r="O229" s="392"/>
      <c r="P229" s="51"/>
      <c r="Q229" s="233"/>
      <c r="R229" s="233"/>
      <c r="S229" s="392"/>
      <c r="U229" s="233"/>
      <c r="V229" s="233"/>
    </row>
    <row r="230" spans="6:22" s="36" customFormat="1" ht="12.75" x14ac:dyDescent="0.2">
      <c r="F230" s="436"/>
      <c r="G230" s="484"/>
      <c r="H230" s="484"/>
      <c r="I230" s="484"/>
      <c r="J230" s="484"/>
      <c r="K230" s="245"/>
      <c r="L230" s="323"/>
      <c r="M230" s="322"/>
      <c r="N230" s="276"/>
      <c r="O230" s="392"/>
      <c r="P230" s="51"/>
      <c r="Q230" s="233"/>
      <c r="R230" s="233"/>
      <c r="S230" s="392"/>
      <c r="U230" s="233"/>
      <c r="V230" s="233"/>
    </row>
    <row r="231" spans="6:22" s="36" customFormat="1" ht="12.75" x14ac:dyDescent="0.2">
      <c r="F231" s="436"/>
      <c r="G231" s="484"/>
      <c r="H231" s="484"/>
      <c r="I231" s="484"/>
      <c r="J231" s="484"/>
      <c r="K231" s="245"/>
      <c r="L231" s="323"/>
      <c r="M231" s="322"/>
      <c r="N231" s="276"/>
      <c r="O231" s="392"/>
      <c r="P231" s="51"/>
      <c r="Q231" s="233"/>
      <c r="R231" s="233"/>
      <c r="S231" s="392"/>
      <c r="U231" s="233"/>
      <c r="V231" s="233"/>
    </row>
    <row r="232" spans="6:22" s="36" customFormat="1" ht="12.75" x14ac:dyDescent="0.2">
      <c r="F232" s="436"/>
      <c r="G232" s="484"/>
      <c r="H232" s="484"/>
      <c r="I232" s="484"/>
      <c r="J232" s="484"/>
      <c r="K232" s="245"/>
      <c r="L232" s="323"/>
      <c r="M232" s="322"/>
      <c r="N232" s="276"/>
      <c r="O232" s="392"/>
      <c r="P232" s="51"/>
      <c r="Q232" s="233"/>
      <c r="R232" s="233"/>
      <c r="S232" s="392"/>
      <c r="U232" s="233"/>
      <c r="V232" s="233"/>
    </row>
    <row r="233" spans="6:22" s="36" customFormat="1" ht="12.75" x14ac:dyDescent="0.2">
      <c r="F233" s="436"/>
      <c r="G233" s="484"/>
      <c r="H233" s="484"/>
      <c r="I233" s="484"/>
      <c r="J233" s="484"/>
      <c r="K233" s="245"/>
      <c r="L233" s="323"/>
      <c r="M233" s="322"/>
      <c r="N233" s="276"/>
      <c r="O233" s="392"/>
      <c r="P233" s="51"/>
      <c r="Q233" s="233"/>
      <c r="R233" s="233"/>
      <c r="S233" s="392"/>
      <c r="U233" s="233"/>
      <c r="V233" s="233"/>
    </row>
    <row r="234" spans="6:22" s="36" customFormat="1" ht="12.75" x14ac:dyDescent="0.2">
      <c r="F234" s="436"/>
      <c r="G234" s="484"/>
      <c r="H234" s="484"/>
      <c r="I234" s="484"/>
      <c r="J234" s="484"/>
      <c r="K234" s="245"/>
      <c r="L234" s="323"/>
      <c r="M234" s="322"/>
      <c r="N234" s="276"/>
      <c r="O234" s="392"/>
      <c r="P234" s="51"/>
      <c r="Q234" s="233"/>
      <c r="R234" s="233"/>
      <c r="S234" s="392"/>
      <c r="U234" s="233"/>
      <c r="V234" s="233"/>
    </row>
    <row r="235" spans="6:22" s="36" customFormat="1" ht="12.75" x14ac:dyDescent="0.2">
      <c r="F235" s="436"/>
      <c r="G235" s="484"/>
      <c r="H235" s="484"/>
      <c r="I235" s="484"/>
      <c r="J235" s="484"/>
      <c r="K235" s="245"/>
      <c r="L235" s="323"/>
      <c r="M235" s="322"/>
      <c r="N235" s="276"/>
      <c r="O235" s="392"/>
      <c r="P235" s="51"/>
      <c r="Q235" s="233"/>
      <c r="R235" s="233"/>
      <c r="S235" s="392"/>
      <c r="U235" s="233"/>
      <c r="V235" s="233"/>
    </row>
    <row r="236" spans="6:22" s="36" customFormat="1" ht="12.75" x14ac:dyDescent="0.2">
      <c r="F236" s="436"/>
      <c r="G236" s="484"/>
      <c r="H236" s="484"/>
      <c r="I236" s="484"/>
      <c r="J236" s="484"/>
      <c r="K236" s="245"/>
      <c r="L236" s="323"/>
      <c r="M236" s="322"/>
      <c r="N236" s="276"/>
      <c r="O236" s="392"/>
      <c r="P236" s="51"/>
      <c r="Q236" s="233"/>
      <c r="R236" s="233"/>
      <c r="S236" s="392"/>
      <c r="U236" s="233"/>
      <c r="V236" s="233"/>
    </row>
    <row r="237" spans="6:22" s="36" customFormat="1" ht="12.75" x14ac:dyDescent="0.2">
      <c r="F237" s="436"/>
      <c r="G237" s="484"/>
      <c r="H237" s="484"/>
      <c r="I237" s="484"/>
      <c r="J237" s="484"/>
      <c r="K237" s="245"/>
      <c r="L237" s="323"/>
      <c r="M237" s="322"/>
      <c r="N237" s="276"/>
      <c r="O237" s="392"/>
      <c r="P237" s="51"/>
      <c r="Q237" s="233"/>
      <c r="R237" s="233"/>
      <c r="S237" s="392"/>
      <c r="U237" s="233"/>
      <c r="V237" s="233"/>
    </row>
    <row r="238" spans="6:22" s="36" customFormat="1" ht="12.75" x14ac:dyDescent="0.2">
      <c r="F238" s="436"/>
      <c r="G238" s="484"/>
      <c r="H238" s="484"/>
      <c r="I238" s="484"/>
      <c r="J238" s="484"/>
      <c r="K238" s="245"/>
      <c r="L238" s="323"/>
      <c r="M238" s="322"/>
      <c r="N238" s="276"/>
      <c r="O238" s="392"/>
      <c r="P238" s="51"/>
      <c r="Q238" s="233"/>
      <c r="R238" s="233"/>
      <c r="S238" s="392"/>
      <c r="U238" s="233"/>
      <c r="V238" s="233"/>
    </row>
    <row r="239" spans="6:22" s="36" customFormat="1" ht="12.75" x14ac:dyDescent="0.2">
      <c r="F239" s="436"/>
      <c r="G239" s="484"/>
      <c r="H239" s="484"/>
      <c r="I239" s="484"/>
      <c r="J239" s="484"/>
      <c r="K239" s="245"/>
      <c r="L239" s="323"/>
      <c r="M239" s="322"/>
      <c r="N239" s="276"/>
      <c r="O239" s="392"/>
      <c r="P239" s="51"/>
      <c r="Q239" s="233"/>
      <c r="R239" s="233"/>
      <c r="S239" s="392"/>
      <c r="U239" s="233"/>
      <c r="V239" s="233"/>
    </row>
    <row r="240" spans="6:22" s="36" customFormat="1" ht="12.75" x14ac:dyDescent="0.2">
      <c r="F240" s="436"/>
      <c r="G240" s="484"/>
      <c r="H240" s="484"/>
      <c r="I240" s="484"/>
      <c r="J240" s="484"/>
      <c r="K240" s="245"/>
      <c r="L240" s="323"/>
      <c r="M240" s="322"/>
      <c r="N240" s="276"/>
      <c r="O240" s="392"/>
      <c r="P240" s="51"/>
      <c r="Q240" s="233"/>
      <c r="R240" s="233"/>
      <c r="S240" s="392"/>
      <c r="U240" s="233"/>
      <c r="V240" s="233"/>
    </row>
    <row r="241" spans="6:22" s="36" customFormat="1" ht="12.75" x14ac:dyDescent="0.2">
      <c r="F241" s="436"/>
      <c r="G241" s="484"/>
      <c r="H241" s="484"/>
      <c r="I241" s="484"/>
      <c r="J241" s="484"/>
      <c r="K241" s="245"/>
      <c r="L241" s="323"/>
      <c r="M241" s="322"/>
      <c r="N241" s="276"/>
      <c r="O241" s="392"/>
      <c r="P241" s="51"/>
      <c r="Q241" s="233"/>
      <c r="R241" s="233"/>
      <c r="S241" s="392"/>
      <c r="U241" s="233"/>
      <c r="V241" s="233"/>
    </row>
    <row r="242" spans="6:22" s="36" customFormat="1" ht="12.75" x14ac:dyDescent="0.2">
      <c r="F242" s="436"/>
      <c r="G242" s="484"/>
      <c r="H242" s="484"/>
      <c r="I242" s="484"/>
      <c r="J242" s="484"/>
      <c r="K242" s="245"/>
      <c r="L242" s="323"/>
      <c r="M242" s="322"/>
      <c r="N242" s="276"/>
      <c r="O242" s="392"/>
      <c r="P242" s="51"/>
      <c r="Q242" s="233"/>
      <c r="R242" s="233"/>
      <c r="S242" s="392"/>
      <c r="U242" s="233"/>
      <c r="V242" s="233"/>
    </row>
    <row r="243" spans="6:22" s="36" customFormat="1" ht="12.75" x14ac:dyDescent="0.2">
      <c r="F243" s="436"/>
      <c r="G243" s="484"/>
      <c r="H243" s="484"/>
      <c r="I243" s="484"/>
      <c r="J243" s="484"/>
      <c r="K243" s="245"/>
      <c r="L243" s="323"/>
      <c r="M243" s="322"/>
      <c r="N243" s="276"/>
      <c r="O243" s="392"/>
      <c r="P243" s="51"/>
      <c r="Q243" s="233"/>
      <c r="R243" s="233"/>
      <c r="S243" s="392"/>
      <c r="U243" s="233"/>
      <c r="V243" s="233"/>
    </row>
    <row r="244" spans="6:22" s="36" customFormat="1" ht="12.75" x14ac:dyDescent="0.2">
      <c r="F244" s="436"/>
      <c r="G244" s="484"/>
      <c r="H244" s="484"/>
      <c r="I244" s="484"/>
      <c r="J244" s="484"/>
      <c r="K244" s="245"/>
      <c r="L244" s="323"/>
      <c r="M244" s="322"/>
      <c r="N244" s="276"/>
      <c r="O244" s="392"/>
      <c r="P244" s="51"/>
      <c r="Q244" s="233"/>
      <c r="R244" s="233"/>
      <c r="S244" s="392"/>
      <c r="U244" s="233"/>
      <c r="V244" s="233"/>
    </row>
    <row r="245" spans="6:22" s="36" customFormat="1" ht="12.75" x14ac:dyDescent="0.2">
      <c r="F245" s="436"/>
      <c r="G245" s="484"/>
      <c r="H245" s="484"/>
      <c r="I245" s="484"/>
      <c r="J245" s="484"/>
      <c r="K245" s="245"/>
      <c r="L245" s="323"/>
      <c r="M245" s="322"/>
      <c r="N245" s="276"/>
      <c r="O245" s="392"/>
      <c r="P245" s="51"/>
      <c r="Q245" s="233"/>
      <c r="R245" s="233"/>
      <c r="S245" s="392"/>
      <c r="U245" s="233"/>
      <c r="V245" s="233"/>
    </row>
    <row r="246" spans="6:22" s="36" customFormat="1" ht="12.75" x14ac:dyDescent="0.2">
      <c r="F246" s="436"/>
      <c r="G246" s="484"/>
      <c r="H246" s="484"/>
      <c r="I246" s="484"/>
      <c r="J246" s="484"/>
      <c r="K246" s="245"/>
      <c r="L246" s="323"/>
      <c r="M246" s="322"/>
      <c r="N246" s="276"/>
      <c r="O246" s="392"/>
      <c r="P246" s="51"/>
      <c r="Q246" s="233"/>
      <c r="R246" s="233"/>
      <c r="S246" s="392"/>
      <c r="U246" s="233"/>
      <c r="V246" s="233"/>
    </row>
    <row r="247" spans="6:22" s="36" customFormat="1" ht="12.75" x14ac:dyDescent="0.2">
      <c r="F247" s="436"/>
      <c r="G247" s="484"/>
      <c r="H247" s="484"/>
      <c r="I247" s="484"/>
      <c r="J247" s="484"/>
      <c r="K247" s="245"/>
      <c r="L247" s="323"/>
      <c r="M247" s="322"/>
      <c r="N247" s="276"/>
      <c r="O247" s="392"/>
      <c r="P247" s="51"/>
      <c r="Q247" s="233"/>
      <c r="R247" s="233"/>
      <c r="S247" s="392"/>
      <c r="U247" s="233"/>
      <c r="V247" s="233"/>
    </row>
    <row r="248" spans="6:22" s="36" customFormat="1" ht="12.75" x14ac:dyDescent="0.2">
      <c r="F248" s="436"/>
      <c r="G248" s="484"/>
      <c r="H248" s="484"/>
      <c r="I248" s="484"/>
      <c r="J248" s="484"/>
      <c r="K248" s="245"/>
      <c r="L248" s="323"/>
      <c r="M248" s="322"/>
      <c r="N248" s="276"/>
      <c r="O248" s="392"/>
      <c r="P248" s="51"/>
      <c r="Q248" s="233"/>
      <c r="R248" s="233"/>
      <c r="S248" s="392"/>
      <c r="U248" s="233"/>
      <c r="V248" s="233"/>
    </row>
    <row r="249" spans="6:22" s="36" customFormat="1" ht="12.75" x14ac:dyDescent="0.2">
      <c r="F249" s="436"/>
      <c r="G249" s="484"/>
      <c r="H249" s="484"/>
      <c r="I249" s="484"/>
      <c r="J249" s="484"/>
      <c r="K249" s="245"/>
      <c r="L249" s="323"/>
      <c r="M249" s="322"/>
      <c r="N249" s="276"/>
      <c r="O249" s="392"/>
      <c r="P249" s="51"/>
      <c r="Q249" s="233"/>
      <c r="R249" s="233"/>
      <c r="S249" s="392"/>
      <c r="U249" s="233"/>
      <c r="V249" s="233"/>
    </row>
    <row r="250" spans="6:22" s="36" customFormat="1" ht="12.75" x14ac:dyDescent="0.2">
      <c r="F250" s="436"/>
      <c r="G250" s="484"/>
      <c r="H250" s="484"/>
      <c r="I250" s="484"/>
      <c r="J250" s="484"/>
      <c r="K250" s="245"/>
      <c r="L250" s="323"/>
      <c r="M250" s="322"/>
      <c r="N250" s="276"/>
      <c r="O250" s="392"/>
      <c r="P250" s="51"/>
      <c r="Q250" s="233"/>
      <c r="R250" s="233"/>
      <c r="S250" s="392"/>
      <c r="U250" s="233"/>
      <c r="V250" s="233"/>
    </row>
    <row r="251" spans="6:22" s="36" customFormat="1" ht="12.75" x14ac:dyDescent="0.2">
      <c r="F251" s="436"/>
      <c r="G251" s="484"/>
      <c r="H251" s="484"/>
      <c r="I251" s="484"/>
      <c r="J251" s="484"/>
      <c r="K251" s="245"/>
      <c r="L251" s="323"/>
      <c r="M251" s="322"/>
      <c r="N251" s="276"/>
      <c r="O251" s="392"/>
      <c r="P251" s="51"/>
      <c r="Q251" s="233"/>
      <c r="R251" s="233"/>
      <c r="S251" s="392"/>
      <c r="U251" s="233"/>
      <c r="V251" s="233"/>
    </row>
    <row r="252" spans="6:22" s="36" customFormat="1" ht="12.75" x14ac:dyDescent="0.2">
      <c r="F252" s="436"/>
      <c r="G252" s="484"/>
      <c r="H252" s="484"/>
      <c r="I252" s="484"/>
      <c r="J252" s="484"/>
      <c r="K252" s="245"/>
      <c r="L252" s="323"/>
      <c r="M252" s="322"/>
      <c r="N252" s="276"/>
      <c r="O252" s="392"/>
      <c r="P252" s="51"/>
      <c r="Q252" s="233"/>
      <c r="R252" s="233"/>
      <c r="S252" s="392"/>
      <c r="U252" s="233"/>
      <c r="V252" s="233"/>
    </row>
    <row r="253" spans="6:22" s="36" customFormat="1" ht="12.75" x14ac:dyDescent="0.2">
      <c r="F253" s="436"/>
      <c r="G253" s="484"/>
      <c r="H253" s="484"/>
      <c r="I253" s="484"/>
      <c r="J253" s="484"/>
      <c r="K253" s="245"/>
      <c r="L253" s="323"/>
      <c r="M253" s="322"/>
      <c r="N253" s="276"/>
      <c r="O253" s="392"/>
      <c r="P253" s="51"/>
      <c r="Q253" s="233"/>
      <c r="R253" s="233"/>
      <c r="S253" s="392"/>
      <c r="U253" s="233"/>
      <c r="V253" s="233"/>
    </row>
    <row r="254" spans="6:22" s="36" customFormat="1" ht="12.75" x14ac:dyDescent="0.2">
      <c r="F254" s="436"/>
      <c r="G254" s="484"/>
      <c r="H254" s="484"/>
      <c r="I254" s="484"/>
      <c r="J254" s="484"/>
      <c r="K254" s="245"/>
      <c r="L254" s="323"/>
      <c r="M254" s="322"/>
      <c r="N254" s="276"/>
      <c r="O254" s="392"/>
      <c r="P254" s="51"/>
      <c r="Q254" s="233"/>
      <c r="R254" s="233"/>
      <c r="S254" s="392"/>
      <c r="U254" s="233"/>
      <c r="V254" s="233"/>
    </row>
    <row r="255" spans="6:22" s="36" customFormat="1" ht="12.75" x14ac:dyDescent="0.2">
      <c r="F255" s="436"/>
      <c r="G255" s="484"/>
      <c r="H255" s="484"/>
      <c r="I255" s="484"/>
      <c r="J255" s="484"/>
      <c r="K255" s="245"/>
      <c r="L255" s="323"/>
      <c r="M255" s="322"/>
      <c r="N255" s="276"/>
      <c r="O255" s="392"/>
      <c r="P255" s="51"/>
      <c r="Q255" s="233"/>
      <c r="R255" s="233"/>
      <c r="S255" s="392"/>
      <c r="U255" s="233"/>
      <c r="V255" s="233"/>
    </row>
    <row r="256" spans="6:22" s="36" customFormat="1" ht="12.75" x14ac:dyDescent="0.2">
      <c r="F256" s="436"/>
      <c r="G256" s="484"/>
      <c r="H256" s="484"/>
      <c r="I256" s="484"/>
      <c r="J256" s="484"/>
      <c r="K256" s="245"/>
      <c r="L256" s="323"/>
      <c r="M256" s="322"/>
      <c r="N256" s="276"/>
      <c r="O256" s="392"/>
      <c r="P256" s="51"/>
      <c r="Q256" s="233"/>
      <c r="R256" s="233"/>
      <c r="S256" s="392"/>
      <c r="U256" s="233"/>
      <c r="V256" s="233"/>
    </row>
    <row r="257" spans="6:22" s="36" customFormat="1" ht="12.75" x14ac:dyDescent="0.2">
      <c r="F257" s="436"/>
      <c r="G257" s="484"/>
      <c r="H257" s="484"/>
      <c r="I257" s="484"/>
      <c r="J257" s="484"/>
      <c r="K257" s="245"/>
      <c r="L257" s="323"/>
      <c r="M257" s="322"/>
      <c r="N257" s="276"/>
      <c r="O257" s="392"/>
      <c r="P257" s="51"/>
      <c r="Q257" s="233"/>
      <c r="R257" s="233"/>
      <c r="S257" s="392"/>
      <c r="U257" s="233"/>
      <c r="V257" s="233"/>
    </row>
    <row r="258" spans="6:22" s="36" customFormat="1" ht="12.75" x14ac:dyDescent="0.2">
      <c r="F258" s="436"/>
      <c r="G258" s="484"/>
      <c r="H258" s="484"/>
      <c r="I258" s="484"/>
      <c r="J258" s="484"/>
      <c r="K258" s="245"/>
      <c r="L258" s="323"/>
      <c r="M258" s="322"/>
      <c r="N258" s="276"/>
      <c r="O258" s="392"/>
      <c r="P258" s="51"/>
      <c r="Q258" s="233"/>
      <c r="R258" s="233"/>
      <c r="S258" s="392"/>
      <c r="U258" s="233"/>
      <c r="V258" s="233"/>
    </row>
    <row r="259" spans="6:22" s="36" customFormat="1" ht="12.75" x14ac:dyDescent="0.2">
      <c r="F259" s="436"/>
      <c r="G259" s="484"/>
      <c r="H259" s="484"/>
      <c r="I259" s="484"/>
      <c r="J259" s="484"/>
      <c r="K259" s="245"/>
      <c r="L259" s="323"/>
      <c r="M259" s="322"/>
      <c r="N259" s="276"/>
      <c r="O259" s="392"/>
      <c r="P259" s="51"/>
      <c r="Q259" s="233"/>
      <c r="R259" s="233"/>
      <c r="S259" s="392"/>
      <c r="U259" s="233"/>
      <c r="V259" s="233"/>
    </row>
    <row r="260" spans="6:22" s="36" customFormat="1" ht="12.75" x14ac:dyDescent="0.2">
      <c r="F260" s="436"/>
      <c r="G260" s="484"/>
      <c r="H260" s="484"/>
      <c r="I260" s="484"/>
      <c r="J260" s="484"/>
      <c r="K260" s="245"/>
      <c r="L260" s="323"/>
      <c r="M260" s="322"/>
      <c r="N260" s="276"/>
      <c r="O260" s="392"/>
      <c r="P260" s="51"/>
      <c r="Q260" s="233"/>
      <c r="R260" s="233"/>
      <c r="S260" s="392"/>
      <c r="U260" s="233"/>
      <c r="V260" s="233"/>
    </row>
    <row r="261" spans="6:22" s="36" customFormat="1" ht="12.75" x14ac:dyDescent="0.2">
      <c r="F261" s="436"/>
      <c r="G261" s="484"/>
      <c r="H261" s="484"/>
      <c r="I261" s="484"/>
      <c r="J261" s="484"/>
      <c r="K261" s="245"/>
      <c r="L261" s="323"/>
      <c r="M261" s="322"/>
      <c r="N261" s="276"/>
      <c r="O261" s="392"/>
      <c r="P261" s="51"/>
      <c r="Q261" s="233"/>
      <c r="R261" s="233"/>
      <c r="S261" s="392"/>
      <c r="U261" s="233"/>
      <c r="V261" s="233"/>
    </row>
    <row r="262" spans="6:22" s="36" customFormat="1" ht="12.75" x14ac:dyDescent="0.2">
      <c r="F262" s="436"/>
      <c r="G262" s="484"/>
      <c r="H262" s="484"/>
      <c r="I262" s="484"/>
      <c r="J262" s="484"/>
      <c r="K262" s="245"/>
      <c r="L262" s="323"/>
      <c r="M262" s="322"/>
      <c r="N262" s="276"/>
      <c r="O262" s="392"/>
      <c r="P262" s="51"/>
      <c r="Q262" s="233"/>
      <c r="R262" s="233"/>
      <c r="S262" s="392"/>
      <c r="U262" s="233"/>
      <c r="V262" s="233"/>
    </row>
    <row r="263" spans="6:22" s="36" customFormat="1" ht="12.75" x14ac:dyDescent="0.2">
      <c r="F263" s="436"/>
      <c r="G263" s="484"/>
      <c r="H263" s="484"/>
      <c r="I263" s="484"/>
      <c r="J263" s="484"/>
      <c r="K263" s="245"/>
      <c r="L263" s="323"/>
      <c r="M263" s="322"/>
      <c r="N263" s="276"/>
      <c r="O263" s="392"/>
      <c r="P263" s="51"/>
      <c r="Q263" s="233"/>
      <c r="R263" s="233"/>
      <c r="S263" s="392"/>
      <c r="U263" s="233"/>
      <c r="V263" s="233"/>
    </row>
    <row r="264" spans="6:22" s="36" customFormat="1" ht="12.75" x14ac:dyDescent="0.2">
      <c r="F264" s="436"/>
      <c r="G264" s="484"/>
      <c r="H264" s="484"/>
      <c r="I264" s="484"/>
      <c r="J264" s="484"/>
      <c r="K264" s="245"/>
      <c r="L264" s="323"/>
      <c r="M264" s="322"/>
      <c r="N264" s="276"/>
      <c r="O264" s="392"/>
      <c r="P264" s="51"/>
      <c r="Q264" s="233"/>
      <c r="R264" s="233"/>
      <c r="S264" s="392"/>
      <c r="U264" s="233"/>
      <c r="V264" s="233"/>
    </row>
    <row r="265" spans="6:22" s="36" customFormat="1" ht="12.75" x14ac:dyDescent="0.2">
      <c r="F265" s="436"/>
      <c r="G265" s="484"/>
      <c r="H265" s="484"/>
      <c r="I265" s="484"/>
      <c r="J265" s="484"/>
      <c r="K265" s="245"/>
      <c r="L265" s="323"/>
      <c r="M265" s="322"/>
      <c r="N265" s="276"/>
      <c r="O265" s="392"/>
      <c r="P265" s="51"/>
      <c r="Q265" s="233"/>
      <c r="R265" s="233"/>
      <c r="S265" s="392"/>
      <c r="U265" s="233"/>
      <c r="V265" s="233"/>
    </row>
    <row r="266" spans="6:22" s="36" customFormat="1" ht="12.75" x14ac:dyDescent="0.2">
      <c r="F266" s="436"/>
      <c r="G266" s="484"/>
      <c r="H266" s="484"/>
      <c r="I266" s="484"/>
      <c r="J266" s="484"/>
      <c r="K266" s="245"/>
      <c r="L266" s="323"/>
      <c r="M266" s="322"/>
      <c r="N266" s="276"/>
      <c r="O266" s="392"/>
      <c r="P266" s="51"/>
      <c r="Q266" s="233"/>
      <c r="R266" s="233"/>
      <c r="S266" s="392"/>
      <c r="U266" s="233"/>
      <c r="V266" s="233"/>
    </row>
    <row r="267" spans="6:22" s="36" customFormat="1" ht="12.75" x14ac:dyDescent="0.2">
      <c r="F267" s="436"/>
      <c r="G267" s="484"/>
      <c r="H267" s="484"/>
      <c r="I267" s="484"/>
      <c r="J267" s="484"/>
      <c r="K267" s="245"/>
      <c r="L267" s="323"/>
      <c r="M267" s="322"/>
      <c r="N267" s="276"/>
      <c r="O267" s="392"/>
      <c r="P267" s="51"/>
      <c r="Q267" s="233"/>
      <c r="R267" s="233"/>
      <c r="S267" s="392"/>
      <c r="U267" s="233"/>
      <c r="V267" s="233"/>
    </row>
    <row r="268" spans="6:22" s="36" customFormat="1" ht="12.75" x14ac:dyDescent="0.2">
      <c r="F268" s="436"/>
      <c r="G268" s="484"/>
      <c r="H268" s="484"/>
      <c r="I268" s="484"/>
      <c r="J268" s="484"/>
      <c r="K268" s="245"/>
      <c r="L268" s="323"/>
      <c r="M268" s="322"/>
      <c r="N268" s="276"/>
      <c r="O268" s="392"/>
      <c r="P268" s="51"/>
      <c r="Q268" s="233"/>
      <c r="R268" s="233"/>
      <c r="S268" s="392"/>
      <c r="U268" s="233"/>
      <c r="V268" s="233"/>
    </row>
    <row r="269" spans="6:22" s="36" customFormat="1" ht="12.75" x14ac:dyDescent="0.2">
      <c r="F269" s="436"/>
      <c r="G269" s="484"/>
      <c r="H269" s="484"/>
      <c r="I269" s="484"/>
      <c r="J269" s="484"/>
      <c r="K269" s="245"/>
      <c r="L269" s="323"/>
      <c r="M269" s="322"/>
      <c r="N269" s="276"/>
      <c r="O269" s="392"/>
      <c r="P269" s="51"/>
      <c r="Q269" s="233"/>
      <c r="R269" s="233"/>
      <c r="S269" s="392"/>
      <c r="U269" s="233"/>
      <c r="V269" s="233"/>
    </row>
    <row r="270" spans="6:22" s="36" customFormat="1" ht="12.75" x14ac:dyDescent="0.2">
      <c r="F270" s="436"/>
      <c r="G270" s="484"/>
      <c r="H270" s="484"/>
      <c r="I270" s="484"/>
      <c r="J270" s="484"/>
      <c r="K270" s="245"/>
      <c r="L270" s="323"/>
      <c r="M270" s="322"/>
      <c r="N270" s="276"/>
      <c r="O270" s="392"/>
      <c r="P270" s="51"/>
      <c r="Q270" s="233"/>
      <c r="R270" s="233"/>
      <c r="S270" s="392"/>
      <c r="U270" s="233"/>
      <c r="V270" s="233"/>
    </row>
    <row r="271" spans="6:22" s="36" customFormat="1" ht="12.75" x14ac:dyDescent="0.2">
      <c r="F271" s="436"/>
      <c r="G271" s="484"/>
      <c r="H271" s="484"/>
      <c r="I271" s="484"/>
      <c r="J271" s="484"/>
      <c r="K271" s="245"/>
      <c r="L271" s="323"/>
      <c r="M271" s="322"/>
      <c r="N271" s="276"/>
      <c r="O271" s="392"/>
      <c r="P271" s="51"/>
      <c r="Q271" s="233"/>
      <c r="R271" s="233"/>
      <c r="S271" s="392"/>
      <c r="U271" s="233"/>
      <c r="V271" s="233"/>
    </row>
    <row r="272" spans="6:22" s="36" customFormat="1" ht="12.75" x14ac:dyDescent="0.2">
      <c r="F272" s="436"/>
      <c r="G272" s="484"/>
      <c r="H272" s="484"/>
      <c r="I272" s="484"/>
      <c r="J272" s="484"/>
      <c r="K272" s="245"/>
      <c r="L272" s="323"/>
      <c r="M272" s="322"/>
      <c r="N272" s="276"/>
      <c r="O272" s="392"/>
      <c r="P272" s="51"/>
      <c r="Q272" s="233"/>
      <c r="R272" s="233"/>
      <c r="S272" s="392"/>
      <c r="U272" s="233"/>
      <c r="V272" s="233"/>
    </row>
    <row r="273" spans="6:22" s="36" customFormat="1" ht="12.75" x14ac:dyDescent="0.2">
      <c r="F273" s="436"/>
      <c r="G273" s="484"/>
      <c r="H273" s="484"/>
      <c r="I273" s="484"/>
      <c r="J273" s="484"/>
      <c r="K273" s="245"/>
      <c r="L273" s="323"/>
      <c r="M273" s="322"/>
      <c r="N273" s="276"/>
      <c r="O273" s="392"/>
      <c r="P273" s="51"/>
      <c r="Q273" s="233"/>
      <c r="R273" s="233"/>
      <c r="S273" s="392"/>
      <c r="U273" s="233"/>
      <c r="V273" s="233"/>
    </row>
    <row r="274" spans="6:22" s="36" customFormat="1" ht="12.75" x14ac:dyDescent="0.2">
      <c r="F274" s="436"/>
      <c r="G274" s="484"/>
      <c r="H274" s="484"/>
      <c r="I274" s="484"/>
      <c r="J274" s="484"/>
      <c r="K274" s="245"/>
      <c r="L274" s="323"/>
      <c r="M274" s="322"/>
      <c r="N274" s="276"/>
      <c r="O274" s="392"/>
      <c r="P274" s="51"/>
      <c r="Q274" s="233"/>
      <c r="R274" s="233"/>
      <c r="S274" s="392"/>
      <c r="U274" s="233"/>
      <c r="V274" s="233"/>
    </row>
    <row r="275" spans="6:22" s="36" customFormat="1" ht="12.75" x14ac:dyDescent="0.2">
      <c r="F275" s="436"/>
      <c r="G275" s="484"/>
      <c r="H275" s="484"/>
      <c r="I275" s="484"/>
      <c r="J275" s="484"/>
      <c r="K275" s="245"/>
      <c r="L275" s="323"/>
      <c r="M275" s="322"/>
      <c r="N275" s="276"/>
      <c r="O275" s="392"/>
      <c r="P275" s="51"/>
      <c r="Q275" s="233"/>
      <c r="R275" s="233"/>
      <c r="S275" s="392"/>
      <c r="U275" s="233"/>
      <c r="V275" s="233"/>
    </row>
    <row r="276" spans="6:22" s="36" customFormat="1" ht="12.75" x14ac:dyDescent="0.2">
      <c r="F276" s="436"/>
      <c r="G276" s="484"/>
      <c r="H276" s="484"/>
      <c r="I276" s="484"/>
      <c r="J276" s="484"/>
      <c r="K276" s="245"/>
      <c r="L276" s="323"/>
      <c r="M276" s="322"/>
      <c r="N276" s="276"/>
      <c r="O276" s="392"/>
      <c r="P276" s="51"/>
      <c r="Q276" s="233"/>
      <c r="R276" s="233"/>
      <c r="S276" s="392"/>
      <c r="U276" s="233"/>
      <c r="V276" s="233"/>
    </row>
    <row r="277" spans="6:22" s="36" customFormat="1" ht="12.75" x14ac:dyDescent="0.2">
      <c r="F277" s="436"/>
      <c r="G277" s="484"/>
      <c r="H277" s="484"/>
      <c r="I277" s="484"/>
      <c r="J277" s="484"/>
      <c r="K277" s="245"/>
      <c r="L277" s="323"/>
      <c r="M277" s="322"/>
      <c r="N277" s="276"/>
      <c r="O277" s="392"/>
      <c r="P277" s="51"/>
      <c r="Q277" s="233"/>
      <c r="R277" s="233"/>
      <c r="S277" s="392"/>
      <c r="U277" s="233"/>
      <c r="V277" s="233"/>
    </row>
    <row r="278" spans="6:22" s="36" customFormat="1" ht="12.75" x14ac:dyDescent="0.2">
      <c r="F278" s="436"/>
      <c r="G278" s="484"/>
      <c r="H278" s="484"/>
      <c r="I278" s="484"/>
      <c r="J278" s="484"/>
      <c r="K278" s="245"/>
      <c r="L278" s="323"/>
      <c r="M278" s="322"/>
      <c r="N278" s="276"/>
      <c r="O278" s="392"/>
      <c r="P278" s="51"/>
      <c r="Q278" s="233"/>
      <c r="R278" s="233"/>
      <c r="S278" s="392"/>
      <c r="U278" s="233"/>
      <c r="V278" s="233"/>
    </row>
    <row r="279" spans="6:22" s="36" customFormat="1" ht="12.75" x14ac:dyDescent="0.2">
      <c r="F279" s="436"/>
      <c r="G279" s="484"/>
      <c r="H279" s="484"/>
      <c r="I279" s="484"/>
      <c r="J279" s="484"/>
      <c r="K279" s="245"/>
      <c r="L279" s="323"/>
      <c r="M279" s="322"/>
      <c r="N279" s="276"/>
      <c r="O279" s="392"/>
      <c r="P279" s="51"/>
      <c r="Q279" s="233"/>
      <c r="R279" s="233"/>
      <c r="S279" s="392"/>
      <c r="U279" s="233"/>
      <c r="V279" s="233"/>
    </row>
    <row r="280" spans="6:22" s="36" customFormat="1" ht="12.75" x14ac:dyDescent="0.2">
      <c r="F280" s="436"/>
      <c r="G280" s="484"/>
      <c r="H280" s="484"/>
      <c r="I280" s="484"/>
      <c r="J280" s="484"/>
      <c r="K280" s="245"/>
      <c r="L280" s="323"/>
      <c r="M280" s="322"/>
      <c r="N280" s="276"/>
      <c r="O280" s="392"/>
      <c r="P280" s="51"/>
      <c r="Q280" s="233"/>
      <c r="R280" s="233"/>
      <c r="S280" s="392"/>
      <c r="U280" s="233"/>
      <c r="V280" s="233"/>
    </row>
    <row r="281" spans="6:22" s="36" customFormat="1" ht="12.75" x14ac:dyDescent="0.2">
      <c r="F281" s="436"/>
      <c r="G281" s="484"/>
      <c r="H281" s="484"/>
      <c r="I281" s="484"/>
      <c r="J281" s="484"/>
      <c r="K281" s="245"/>
      <c r="L281" s="323"/>
      <c r="M281" s="322"/>
      <c r="N281" s="276"/>
      <c r="O281" s="392"/>
      <c r="P281" s="51"/>
      <c r="Q281" s="233"/>
      <c r="R281" s="233"/>
      <c r="S281" s="392"/>
      <c r="U281" s="233"/>
      <c r="V281" s="233"/>
    </row>
    <row r="282" spans="6:22" s="36" customFormat="1" ht="12.75" x14ac:dyDescent="0.2">
      <c r="F282" s="436"/>
      <c r="G282" s="484"/>
      <c r="H282" s="484"/>
      <c r="I282" s="484"/>
      <c r="J282" s="484"/>
      <c r="K282" s="245"/>
      <c r="L282" s="323"/>
      <c r="M282" s="322"/>
      <c r="N282" s="276"/>
      <c r="O282" s="392"/>
      <c r="P282" s="51"/>
      <c r="Q282" s="233"/>
      <c r="R282" s="233"/>
      <c r="S282" s="392"/>
      <c r="U282" s="233"/>
      <c r="V282" s="233"/>
    </row>
    <row r="283" spans="6:22" s="36" customFormat="1" ht="12.75" x14ac:dyDescent="0.2">
      <c r="F283" s="436"/>
      <c r="G283" s="484"/>
      <c r="H283" s="484"/>
      <c r="I283" s="484"/>
      <c r="J283" s="484"/>
      <c r="K283" s="245"/>
      <c r="L283" s="323"/>
      <c r="M283" s="322"/>
      <c r="N283" s="276"/>
      <c r="O283" s="392"/>
      <c r="P283" s="51"/>
      <c r="Q283" s="233"/>
      <c r="R283" s="233"/>
      <c r="S283" s="392"/>
      <c r="U283" s="233"/>
      <c r="V283" s="233"/>
    </row>
    <row r="284" spans="6:22" s="36" customFormat="1" ht="12.75" x14ac:dyDescent="0.2">
      <c r="F284" s="436"/>
      <c r="G284" s="484"/>
      <c r="H284" s="484"/>
      <c r="I284" s="484"/>
      <c r="J284" s="484"/>
      <c r="K284" s="245"/>
      <c r="L284" s="323"/>
      <c r="M284" s="322"/>
      <c r="N284" s="276"/>
      <c r="O284" s="392"/>
      <c r="P284" s="51"/>
      <c r="Q284" s="233"/>
      <c r="R284" s="233"/>
      <c r="S284" s="392"/>
      <c r="U284" s="233"/>
      <c r="V284" s="233"/>
    </row>
    <row r="285" spans="6:22" s="36" customFormat="1" ht="12.75" x14ac:dyDescent="0.2">
      <c r="F285" s="436"/>
      <c r="G285" s="484"/>
      <c r="H285" s="484"/>
      <c r="I285" s="484"/>
      <c r="J285" s="484"/>
      <c r="K285" s="245"/>
      <c r="L285" s="323"/>
      <c r="M285" s="322"/>
      <c r="N285" s="276"/>
      <c r="O285" s="392"/>
      <c r="P285" s="51"/>
      <c r="Q285" s="233"/>
      <c r="R285" s="233"/>
      <c r="S285" s="392"/>
      <c r="U285" s="233"/>
      <c r="V285" s="233"/>
    </row>
    <row r="286" spans="6:22" s="36" customFormat="1" ht="12.75" x14ac:dyDescent="0.2">
      <c r="F286" s="436"/>
      <c r="G286" s="484"/>
      <c r="H286" s="484"/>
      <c r="I286" s="484"/>
      <c r="J286" s="484"/>
      <c r="K286" s="245"/>
      <c r="L286" s="323"/>
      <c r="M286" s="322"/>
      <c r="N286" s="276"/>
      <c r="O286" s="392"/>
      <c r="P286" s="51"/>
      <c r="Q286" s="233"/>
      <c r="R286" s="233"/>
      <c r="S286" s="392"/>
      <c r="U286" s="233"/>
      <c r="V286" s="233"/>
    </row>
    <row r="287" spans="6:22" s="36" customFormat="1" ht="12.75" x14ac:dyDescent="0.2">
      <c r="F287" s="436"/>
      <c r="G287" s="484"/>
      <c r="H287" s="484"/>
      <c r="I287" s="484"/>
      <c r="J287" s="484"/>
      <c r="K287" s="245"/>
      <c r="L287" s="323"/>
      <c r="M287" s="322"/>
      <c r="N287" s="276"/>
      <c r="O287" s="392"/>
      <c r="P287" s="51"/>
      <c r="Q287" s="233"/>
      <c r="R287" s="233"/>
      <c r="S287" s="392"/>
      <c r="U287" s="233"/>
      <c r="V287" s="233"/>
    </row>
    <row r="288" spans="6:22" s="36" customFormat="1" ht="12.75" x14ac:dyDescent="0.2">
      <c r="F288" s="436"/>
      <c r="G288" s="484"/>
      <c r="H288" s="484"/>
      <c r="I288" s="484"/>
      <c r="J288" s="484"/>
      <c r="K288" s="245"/>
      <c r="L288" s="323"/>
      <c r="M288" s="322"/>
      <c r="N288" s="276"/>
      <c r="O288" s="392"/>
      <c r="P288" s="51"/>
      <c r="Q288" s="233"/>
      <c r="R288" s="233"/>
      <c r="S288" s="392"/>
      <c r="U288" s="233"/>
      <c r="V288" s="233"/>
    </row>
    <row r="289" spans="6:22" s="36" customFormat="1" ht="12.75" x14ac:dyDescent="0.2">
      <c r="F289" s="436"/>
      <c r="G289" s="484"/>
      <c r="H289" s="484"/>
      <c r="I289" s="484"/>
      <c r="J289" s="484"/>
      <c r="K289" s="245"/>
      <c r="L289" s="323"/>
      <c r="M289" s="322"/>
      <c r="N289" s="276"/>
      <c r="O289" s="392"/>
      <c r="P289" s="51"/>
      <c r="Q289" s="233"/>
      <c r="R289" s="233"/>
      <c r="S289" s="392"/>
      <c r="U289" s="233"/>
      <c r="V289" s="233"/>
    </row>
    <row r="290" spans="6:22" s="36" customFormat="1" ht="12.75" x14ac:dyDescent="0.2">
      <c r="F290" s="436"/>
      <c r="G290" s="484"/>
      <c r="H290" s="484"/>
      <c r="I290" s="484"/>
      <c r="J290" s="484"/>
      <c r="K290" s="245"/>
      <c r="L290" s="323"/>
      <c r="M290" s="322"/>
      <c r="N290" s="276"/>
      <c r="O290" s="392"/>
      <c r="P290" s="51"/>
      <c r="Q290" s="233"/>
      <c r="R290" s="233"/>
      <c r="S290" s="392"/>
      <c r="U290" s="233"/>
      <c r="V290" s="233"/>
    </row>
    <row r="291" spans="6:22" s="36" customFormat="1" ht="12.75" x14ac:dyDescent="0.2">
      <c r="F291" s="436"/>
      <c r="G291" s="484"/>
      <c r="H291" s="484"/>
      <c r="I291" s="484"/>
      <c r="J291" s="484"/>
      <c r="K291" s="245"/>
      <c r="L291" s="323"/>
      <c r="M291" s="322"/>
      <c r="N291" s="276"/>
      <c r="O291" s="392"/>
      <c r="P291" s="51"/>
      <c r="Q291" s="233"/>
      <c r="R291" s="233"/>
      <c r="S291" s="392"/>
      <c r="U291" s="233"/>
      <c r="V291" s="233"/>
    </row>
    <row r="292" spans="6:22" s="36" customFormat="1" ht="12.75" x14ac:dyDescent="0.2">
      <c r="F292" s="436"/>
      <c r="G292" s="484"/>
      <c r="H292" s="484"/>
      <c r="I292" s="484"/>
      <c r="J292" s="484"/>
      <c r="K292" s="245"/>
      <c r="L292" s="323"/>
      <c r="M292" s="322"/>
      <c r="N292" s="276"/>
      <c r="O292" s="392"/>
      <c r="P292" s="51"/>
      <c r="Q292" s="233"/>
      <c r="R292" s="233"/>
      <c r="S292" s="392"/>
      <c r="U292" s="233"/>
      <c r="V292" s="233"/>
    </row>
    <row r="293" spans="6:22" s="36" customFormat="1" ht="12.75" x14ac:dyDescent="0.2">
      <c r="F293" s="436"/>
      <c r="G293" s="484"/>
      <c r="H293" s="484"/>
      <c r="I293" s="484"/>
      <c r="J293" s="484"/>
      <c r="K293" s="245"/>
      <c r="L293" s="323"/>
      <c r="M293" s="322"/>
      <c r="N293" s="276"/>
      <c r="O293" s="392"/>
      <c r="P293" s="51"/>
      <c r="Q293" s="233"/>
      <c r="R293" s="233"/>
      <c r="S293" s="392"/>
      <c r="U293" s="233"/>
      <c r="V293" s="233"/>
    </row>
    <row r="294" spans="6:22" s="36" customFormat="1" ht="12.75" x14ac:dyDescent="0.2">
      <c r="F294" s="436"/>
      <c r="G294" s="484"/>
      <c r="H294" s="484"/>
      <c r="I294" s="484"/>
      <c r="J294" s="484"/>
      <c r="K294" s="245"/>
      <c r="L294" s="323"/>
      <c r="M294" s="322"/>
      <c r="N294" s="276"/>
      <c r="O294" s="392"/>
      <c r="P294" s="51"/>
      <c r="Q294" s="233"/>
      <c r="R294" s="233"/>
      <c r="S294" s="392"/>
      <c r="U294" s="233"/>
      <c r="V294" s="233"/>
    </row>
    <row r="295" spans="6:22" s="36" customFormat="1" ht="12.75" x14ac:dyDescent="0.2">
      <c r="F295" s="436"/>
      <c r="G295" s="484"/>
      <c r="H295" s="484"/>
      <c r="I295" s="484"/>
      <c r="J295" s="484"/>
      <c r="K295" s="245"/>
      <c r="L295" s="323"/>
      <c r="M295" s="322"/>
      <c r="N295" s="276"/>
      <c r="O295" s="392"/>
      <c r="P295" s="51"/>
      <c r="Q295" s="233"/>
      <c r="R295" s="233"/>
      <c r="S295" s="392"/>
      <c r="U295" s="233"/>
      <c r="V295" s="233"/>
    </row>
    <row r="296" spans="6:22" s="36" customFormat="1" ht="12.75" x14ac:dyDescent="0.2">
      <c r="F296" s="436"/>
      <c r="G296" s="484"/>
      <c r="H296" s="484"/>
      <c r="I296" s="484"/>
      <c r="J296" s="484"/>
      <c r="K296" s="245"/>
      <c r="L296" s="323"/>
      <c r="M296" s="322"/>
      <c r="N296" s="276"/>
      <c r="O296" s="392"/>
      <c r="P296" s="51"/>
      <c r="Q296" s="233"/>
      <c r="R296" s="233"/>
      <c r="S296" s="392"/>
      <c r="U296" s="233"/>
      <c r="V296" s="233"/>
    </row>
    <row r="297" spans="6:22" s="36" customFormat="1" ht="12.75" x14ac:dyDescent="0.2">
      <c r="F297" s="436"/>
      <c r="G297" s="484"/>
      <c r="H297" s="484"/>
      <c r="I297" s="484"/>
      <c r="J297" s="484"/>
      <c r="K297" s="245"/>
      <c r="L297" s="323"/>
      <c r="M297" s="322"/>
      <c r="N297" s="276"/>
      <c r="O297" s="392"/>
      <c r="P297" s="51"/>
      <c r="Q297" s="233"/>
      <c r="R297" s="233"/>
      <c r="S297" s="392"/>
      <c r="U297" s="233"/>
      <c r="V297" s="233"/>
    </row>
    <row r="298" spans="6:22" s="36" customFormat="1" ht="12.75" x14ac:dyDescent="0.2">
      <c r="F298" s="436"/>
      <c r="G298" s="484"/>
      <c r="H298" s="484"/>
      <c r="I298" s="484"/>
      <c r="J298" s="484"/>
      <c r="K298" s="245"/>
      <c r="L298" s="323"/>
      <c r="M298" s="322"/>
      <c r="N298" s="276"/>
      <c r="O298" s="392"/>
      <c r="P298" s="51"/>
      <c r="Q298" s="233"/>
      <c r="R298" s="233"/>
      <c r="S298" s="392"/>
      <c r="U298" s="233"/>
      <c r="V298" s="233"/>
    </row>
    <row r="299" spans="6:22" s="36" customFormat="1" ht="12.75" x14ac:dyDescent="0.2">
      <c r="F299" s="436"/>
      <c r="G299" s="484"/>
      <c r="H299" s="484"/>
      <c r="I299" s="484"/>
      <c r="J299" s="484"/>
      <c r="K299" s="245"/>
      <c r="L299" s="323"/>
      <c r="M299" s="322"/>
      <c r="N299" s="276"/>
      <c r="O299" s="392"/>
      <c r="P299" s="51"/>
      <c r="Q299" s="233"/>
      <c r="R299" s="233"/>
      <c r="S299" s="392"/>
      <c r="U299" s="233"/>
      <c r="V299" s="233"/>
    </row>
    <row r="300" spans="6:22" s="36" customFormat="1" ht="12.75" x14ac:dyDescent="0.2">
      <c r="F300" s="436"/>
      <c r="G300" s="484"/>
      <c r="H300" s="484"/>
      <c r="I300" s="484"/>
      <c r="J300" s="484"/>
      <c r="K300" s="245"/>
      <c r="L300" s="323"/>
      <c r="M300" s="322"/>
      <c r="N300" s="276"/>
      <c r="O300" s="392"/>
      <c r="P300" s="51"/>
      <c r="Q300" s="233"/>
      <c r="R300" s="233"/>
      <c r="S300" s="392"/>
      <c r="U300" s="233"/>
      <c r="V300" s="233"/>
    </row>
    <row r="301" spans="6:22" s="36" customFormat="1" ht="12.75" x14ac:dyDescent="0.2">
      <c r="F301" s="436"/>
      <c r="G301" s="484"/>
      <c r="H301" s="484"/>
      <c r="I301" s="484"/>
      <c r="J301" s="484"/>
      <c r="K301" s="245"/>
      <c r="L301" s="323"/>
      <c r="M301" s="322"/>
      <c r="N301" s="276"/>
      <c r="O301" s="392"/>
      <c r="P301" s="51"/>
      <c r="Q301" s="233"/>
      <c r="R301" s="233"/>
      <c r="S301" s="392"/>
      <c r="U301" s="233"/>
      <c r="V301" s="233"/>
    </row>
    <row r="302" spans="6:22" s="36" customFormat="1" ht="12.75" x14ac:dyDescent="0.2">
      <c r="F302" s="436"/>
      <c r="G302" s="484"/>
      <c r="H302" s="484"/>
      <c r="I302" s="484"/>
      <c r="J302" s="484"/>
      <c r="K302" s="245"/>
      <c r="L302" s="323"/>
      <c r="M302" s="322"/>
      <c r="N302" s="276"/>
      <c r="O302" s="392"/>
      <c r="P302" s="51"/>
      <c r="Q302" s="233"/>
      <c r="R302" s="233"/>
      <c r="S302" s="392"/>
      <c r="U302" s="233"/>
      <c r="V302" s="233"/>
    </row>
    <row r="303" spans="6:22" s="36" customFormat="1" ht="12.75" x14ac:dyDescent="0.2">
      <c r="F303" s="436"/>
      <c r="G303" s="484"/>
      <c r="H303" s="484"/>
      <c r="I303" s="484"/>
      <c r="J303" s="484"/>
      <c r="K303" s="245"/>
      <c r="L303" s="323"/>
      <c r="M303" s="322"/>
      <c r="N303" s="276"/>
      <c r="O303" s="392"/>
      <c r="P303" s="51"/>
      <c r="Q303" s="233"/>
      <c r="R303" s="233"/>
      <c r="S303" s="392"/>
      <c r="U303" s="233"/>
      <c r="V303" s="233"/>
    </row>
    <row r="304" spans="6:22" s="36" customFormat="1" ht="12.75" x14ac:dyDescent="0.2">
      <c r="F304" s="436"/>
      <c r="G304" s="484"/>
      <c r="H304" s="484"/>
      <c r="I304" s="484"/>
      <c r="J304" s="484"/>
      <c r="K304" s="245"/>
      <c r="L304" s="323"/>
      <c r="M304" s="322"/>
      <c r="N304" s="276"/>
      <c r="O304" s="392"/>
      <c r="P304" s="51"/>
      <c r="Q304" s="233"/>
      <c r="R304" s="233"/>
      <c r="S304" s="392"/>
      <c r="U304" s="233"/>
      <c r="V304" s="233"/>
    </row>
    <row r="305" spans="6:22" s="36" customFormat="1" ht="12.75" x14ac:dyDescent="0.2">
      <c r="F305" s="436"/>
      <c r="G305" s="484"/>
      <c r="H305" s="484"/>
      <c r="I305" s="484"/>
      <c r="J305" s="484"/>
      <c r="K305" s="245"/>
      <c r="L305" s="323"/>
      <c r="M305" s="322"/>
      <c r="N305" s="276"/>
      <c r="O305" s="392"/>
      <c r="P305" s="51"/>
      <c r="Q305" s="233"/>
      <c r="R305" s="233"/>
      <c r="S305" s="392"/>
      <c r="U305" s="233"/>
      <c r="V305" s="233"/>
    </row>
    <row r="306" spans="6:22" s="36" customFormat="1" ht="12.75" x14ac:dyDescent="0.2">
      <c r="F306" s="436"/>
      <c r="G306" s="484"/>
      <c r="H306" s="484"/>
      <c r="I306" s="484"/>
      <c r="J306" s="484"/>
      <c r="K306" s="245"/>
      <c r="L306" s="323"/>
      <c r="M306" s="322"/>
      <c r="N306" s="276"/>
      <c r="O306" s="392"/>
      <c r="P306" s="51"/>
      <c r="Q306" s="233"/>
      <c r="R306" s="233"/>
      <c r="S306" s="392"/>
      <c r="U306" s="233"/>
      <c r="V306" s="233"/>
    </row>
    <row r="307" spans="6:22" s="36" customFormat="1" ht="12.75" x14ac:dyDescent="0.2">
      <c r="F307" s="436"/>
      <c r="G307" s="484"/>
      <c r="H307" s="484"/>
      <c r="I307" s="484"/>
      <c r="J307" s="484"/>
      <c r="K307" s="245"/>
      <c r="L307" s="323"/>
      <c r="M307" s="322"/>
      <c r="N307" s="276"/>
      <c r="O307" s="392"/>
      <c r="P307" s="51"/>
      <c r="Q307" s="233"/>
      <c r="R307" s="233"/>
      <c r="S307" s="392"/>
      <c r="U307" s="233"/>
      <c r="V307" s="233"/>
    </row>
    <row r="308" spans="6:22" s="36" customFormat="1" ht="12.75" x14ac:dyDescent="0.2">
      <c r="F308" s="436"/>
      <c r="G308" s="484"/>
      <c r="H308" s="484"/>
      <c r="I308" s="484"/>
      <c r="J308" s="484"/>
      <c r="K308" s="245"/>
      <c r="L308" s="323"/>
      <c r="M308" s="322"/>
      <c r="N308" s="276"/>
      <c r="O308" s="392"/>
      <c r="P308" s="51"/>
      <c r="Q308" s="233"/>
      <c r="R308" s="233"/>
      <c r="S308" s="392"/>
      <c r="U308" s="233"/>
      <c r="V308" s="233"/>
    </row>
    <row r="309" spans="6:22" s="36" customFormat="1" ht="12.75" x14ac:dyDescent="0.2">
      <c r="F309" s="436"/>
      <c r="G309" s="484"/>
      <c r="H309" s="484"/>
      <c r="I309" s="484"/>
      <c r="J309" s="484"/>
      <c r="K309" s="245"/>
      <c r="L309" s="323"/>
      <c r="M309" s="322"/>
      <c r="N309" s="276"/>
      <c r="O309" s="392"/>
      <c r="P309" s="51"/>
      <c r="Q309" s="233"/>
      <c r="R309" s="233"/>
      <c r="S309" s="392"/>
      <c r="U309" s="233"/>
      <c r="V309" s="233"/>
    </row>
    <row r="310" spans="6:22" s="36" customFormat="1" ht="12.75" x14ac:dyDescent="0.2">
      <c r="F310" s="436"/>
      <c r="G310" s="484"/>
      <c r="H310" s="484"/>
      <c r="I310" s="484"/>
      <c r="J310" s="484"/>
      <c r="K310" s="245"/>
      <c r="L310" s="323"/>
      <c r="M310" s="322"/>
      <c r="N310" s="276"/>
      <c r="O310" s="392"/>
      <c r="P310" s="51"/>
      <c r="Q310" s="233"/>
      <c r="R310" s="233"/>
      <c r="S310" s="392"/>
      <c r="U310" s="233"/>
      <c r="V310" s="233"/>
    </row>
    <row r="311" spans="6:22" s="36" customFormat="1" ht="12.75" x14ac:dyDescent="0.2">
      <c r="F311" s="436"/>
      <c r="G311" s="484"/>
      <c r="H311" s="484"/>
      <c r="I311" s="484"/>
      <c r="J311" s="484"/>
      <c r="K311" s="245"/>
      <c r="L311" s="323"/>
      <c r="M311" s="322"/>
      <c r="N311" s="276"/>
      <c r="O311" s="392"/>
      <c r="P311" s="51"/>
      <c r="Q311" s="233"/>
      <c r="R311" s="233"/>
      <c r="S311" s="392"/>
      <c r="U311" s="233"/>
      <c r="V311" s="233"/>
    </row>
    <row r="312" spans="6:22" s="36" customFormat="1" ht="12.75" x14ac:dyDescent="0.2">
      <c r="F312" s="436"/>
      <c r="G312" s="484"/>
      <c r="H312" s="484"/>
      <c r="I312" s="484"/>
      <c r="J312" s="484"/>
      <c r="K312" s="245"/>
      <c r="L312" s="323"/>
      <c r="M312" s="322"/>
      <c r="N312" s="276"/>
      <c r="O312" s="392"/>
      <c r="P312" s="51"/>
      <c r="Q312" s="233"/>
      <c r="R312" s="233"/>
      <c r="S312" s="392"/>
      <c r="U312" s="233"/>
      <c r="V312" s="233"/>
    </row>
    <row r="313" spans="6:22" s="36" customFormat="1" ht="12.75" x14ac:dyDescent="0.2">
      <c r="F313" s="436"/>
      <c r="G313" s="484"/>
      <c r="H313" s="484"/>
      <c r="I313" s="484"/>
      <c r="J313" s="484"/>
      <c r="K313" s="245"/>
      <c r="L313" s="323"/>
      <c r="M313" s="322"/>
      <c r="N313" s="276"/>
      <c r="O313" s="392"/>
      <c r="P313" s="51"/>
      <c r="Q313" s="233"/>
      <c r="R313" s="233"/>
      <c r="S313" s="392"/>
      <c r="U313" s="233"/>
      <c r="V313" s="233"/>
    </row>
    <row r="314" spans="6:22" s="36" customFormat="1" ht="12.75" x14ac:dyDescent="0.2">
      <c r="F314" s="436"/>
      <c r="G314" s="484"/>
      <c r="H314" s="484"/>
      <c r="I314" s="484"/>
      <c r="J314" s="484"/>
      <c r="K314" s="245"/>
      <c r="L314" s="323"/>
      <c r="M314" s="322"/>
      <c r="N314" s="276"/>
      <c r="O314" s="392"/>
      <c r="P314" s="51"/>
      <c r="Q314" s="233"/>
      <c r="R314" s="233"/>
      <c r="S314" s="392"/>
      <c r="U314" s="233"/>
      <c r="V314" s="233"/>
    </row>
    <row r="315" spans="6:22" s="36" customFormat="1" ht="12.75" x14ac:dyDescent="0.2">
      <c r="F315" s="436"/>
      <c r="G315" s="484"/>
      <c r="H315" s="484"/>
      <c r="I315" s="484"/>
      <c r="J315" s="484"/>
      <c r="K315" s="245"/>
      <c r="L315" s="323"/>
      <c r="M315" s="322"/>
      <c r="N315" s="276"/>
      <c r="O315" s="392"/>
      <c r="P315" s="51"/>
      <c r="Q315" s="233"/>
      <c r="R315" s="233"/>
      <c r="S315" s="392"/>
      <c r="U315" s="233"/>
      <c r="V315" s="233"/>
    </row>
    <row r="316" spans="6:22" s="36" customFormat="1" ht="12.75" x14ac:dyDescent="0.2">
      <c r="F316" s="436"/>
      <c r="G316" s="484"/>
      <c r="H316" s="484"/>
      <c r="I316" s="484"/>
      <c r="J316" s="484"/>
      <c r="K316" s="245"/>
      <c r="L316" s="323"/>
      <c r="M316" s="322"/>
      <c r="N316" s="276"/>
      <c r="O316" s="392"/>
      <c r="P316" s="51"/>
      <c r="Q316" s="233"/>
      <c r="R316" s="233"/>
      <c r="S316" s="392"/>
      <c r="U316" s="233"/>
      <c r="V316" s="233"/>
    </row>
    <row r="317" spans="6:22" s="36" customFormat="1" ht="12.75" x14ac:dyDescent="0.2">
      <c r="F317" s="436"/>
      <c r="G317" s="484"/>
      <c r="H317" s="484"/>
      <c r="I317" s="484"/>
      <c r="J317" s="484"/>
      <c r="K317" s="245"/>
      <c r="L317" s="323"/>
      <c r="M317" s="322"/>
      <c r="N317" s="276"/>
      <c r="O317" s="392"/>
      <c r="P317" s="51"/>
      <c r="Q317" s="233"/>
      <c r="R317" s="233"/>
      <c r="S317" s="392"/>
      <c r="U317" s="233"/>
      <c r="V317" s="233"/>
    </row>
    <row r="318" spans="6:22" s="36" customFormat="1" ht="12.75" x14ac:dyDescent="0.2">
      <c r="F318" s="436"/>
      <c r="G318" s="484"/>
      <c r="H318" s="484"/>
      <c r="I318" s="484"/>
      <c r="J318" s="484"/>
      <c r="K318" s="245"/>
      <c r="L318" s="323"/>
      <c r="M318" s="322"/>
      <c r="N318" s="276"/>
      <c r="O318" s="392"/>
      <c r="P318" s="51"/>
      <c r="Q318" s="233"/>
      <c r="R318" s="233"/>
      <c r="S318" s="392"/>
      <c r="U318" s="233"/>
      <c r="V318" s="233"/>
    </row>
    <row r="319" spans="6:22" s="36" customFormat="1" ht="12.75" x14ac:dyDescent="0.2">
      <c r="F319" s="436"/>
      <c r="G319" s="484"/>
      <c r="H319" s="484"/>
      <c r="I319" s="484"/>
      <c r="J319" s="484"/>
      <c r="K319" s="245"/>
      <c r="L319" s="323"/>
      <c r="M319" s="322"/>
      <c r="N319" s="276"/>
      <c r="O319" s="392"/>
      <c r="P319" s="51"/>
      <c r="Q319" s="233"/>
      <c r="R319" s="233"/>
      <c r="S319" s="392"/>
      <c r="U319" s="233"/>
      <c r="V319" s="233"/>
    </row>
    <row r="320" spans="6:22" s="36" customFormat="1" ht="12.75" x14ac:dyDescent="0.2">
      <c r="F320" s="436"/>
      <c r="G320" s="484"/>
      <c r="H320" s="484"/>
      <c r="I320" s="484"/>
      <c r="J320" s="484"/>
      <c r="K320" s="245"/>
      <c r="L320" s="323"/>
      <c r="M320" s="322"/>
      <c r="N320" s="276"/>
      <c r="O320" s="392"/>
      <c r="P320" s="51"/>
      <c r="Q320" s="233"/>
      <c r="R320" s="233"/>
      <c r="S320" s="392"/>
      <c r="U320" s="233"/>
      <c r="V320" s="233"/>
    </row>
    <row r="321" spans="6:22" s="36" customFormat="1" ht="12.75" x14ac:dyDescent="0.2">
      <c r="F321" s="436"/>
      <c r="G321" s="484"/>
      <c r="H321" s="484"/>
      <c r="I321" s="484"/>
      <c r="J321" s="484"/>
      <c r="K321" s="245"/>
      <c r="L321" s="323"/>
      <c r="M321" s="322"/>
      <c r="N321" s="276"/>
      <c r="O321" s="392"/>
      <c r="P321" s="51"/>
      <c r="Q321" s="233"/>
      <c r="R321" s="233"/>
      <c r="S321" s="392"/>
      <c r="U321" s="233"/>
      <c r="V321" s="233"/>
    </row>
    <row r="322" spans="6:22" s="36" customFormat="1" ht="12.75" x14ac:dyDescent="0.2">
      <c r="F322" s="436"/>
      <c r="G322" s="484"/>
      <c r="H322" s="484"/>
      <c r="I322" s="484"/>
      <c r="J322" s="484"/>
      <c r="K322" s="245"/>
      <c r="L322" s="323"/>
      <c r="M322" s="322"/>
      <c r="N322" s="276"/>
      <c r="O322" s="392"/>
      <c r="P322" s="51"/>
      <c r="Q322" s="233"/>
      <c r="R322" s="233"/>
      <c r="S322" s="392"/>
      <c r="U322" s="233"/>
      <c r="V322" s="233"/>
    </row>
    <row r="323" spans="6:22" s="36" customFormat="1" ht="12.75" x14ac:dyDescent="0.2">
      <c r="F323" s="436"/>
      <c r="G323" s="484"/>
      <c r="H323" s="484"/>
      <c r="I323" s="484"/>
      <c r="J323" s="484"/>
      <c r="K323" s="245"/>
      <c r="L323" s="323"/>
      <c r="M323" s="322"/>
      <c r="N323" s="276"/>
      <c r="O323" s="392"/>
      <c r="P323" s="51"/>
      <c r="Q323" s="233"/>
      <c r="R323" s="233"/>
      <c r="S323" s="392"/>
      <c r="U323" s="233"/>
      <c r="V323" s="233"/>
    </row>
    <row r="324" spans="6:22" s="36" customFormat="1" ht="12.75" x14ac:dyDescent="0.2">
      <c r="F324" s="436"/>
      <c r="G324" s="484"/>
      <c r="H324" s="484"/>
      <c r="I324" s="484"/>
      <c r="J324" s="484"/>
      <c r="K324" s="245"/>
      <c r="L324" s="323"/>
      <c r="M324" s="322"/>
      <c r="N324" s="276"/>
      <c r="O324" s="392"/>
      <c r="P324" s="51"/>
      <c r="Q324" s="233"/>
      <c r="R324" s="233"/>
      <c r="S324" s="392"/>
      <c r="U324" s="233"/>
      <c r="V324" s="233"/>
    </row>
    <row r="325" spans="6:22" s="36" customFormat="1" ht="12.75" x14ac:dyDescent="0.2">
      <c r="F325" s="436"/>
      <c r="G325" s="484"/>
      <c r="H325" s="484"/>
      <c r="I325" s="484"/>
      <c r="J325" s="484"/>
      <c r="K325" s="245"/>
      <c r="L325" s="323"/>
      <c r="M325" s="322"/>
      <c r="N325" s="276"/>
      <c r="O325" s="392"/>
      <c r="P325" s="51"/>
      <c r="Q325" s="233"/>
      <c r="R325" s="233"/>
      <c r="S325" s="392"/>
      <c r="U325" s="233"/>
      <c r="V325" s="233"/>
    </row>
    <row r="326" spans="6:22" s="36" customFormat="1" ht="12.75" x14ac:dyDescent="0.2">
      <c r="F326" s="436"/>
      <c r="G326" s="484"/>
      <c r="H326" s="484"/>
      <c r="I326" s="484"/>
      <c r="J326" s="484"/>
      <c r="K326" s="245"/>
      <c r="L326" s="323"/>
      <c r="M326" s="322"/>
      <c r="N326" s="276"/>
      <c r="O326" s="392"/>
      <c r="P326" s="51"/>
      <c r="Q326" s="233"/>
      <c r="R326" s="233"/>
      <c r="S326" s="392"/>
      <c r="U326" s="233"/>
      <c r="V326" s="233"/>
    </row>
    <row r="327" spans="6:22" s="36" customFormat="1" ht="12.75" x14ac:dyDescent="0.2">
      <c r="F327" s="436"/>
      <c r="G327" s="484"/>
      <c r="H327" s="484"/>
      <c r="I327" s="484"/>
      <c r="J327" s="484"/>
      <c r="K327" s="245"/>
      <c r="L327" s="323"/>
      <c r="M327" s="322"/>
      <c r="N327" s="276"/>
      <c r="O327" s="392"/>
      <c r="P327" s="51"/>
      <c r="Q327" s="233"/>
      <c r="R327" s="233"/>
      <c r="S327" s="392"/>
      <c r="U327" s="233"/>
      <c r="V327" s="233"/>
    </row>
    <row r="328" spans="6:22" s="36" customFormat="1" ht="12.75" x14ac:dyDescent="0.2">
      <c r="F328" s="436"/>
      <c r="G328" s="484"/>
      <c r="H328" s="484"/>
      <c r="I328" s="484"/>
      <c r="J328" s="484"/>
      <c r="K328" s="245"/>
      <c r="L328" s="323"/>
      <c r="M328" s="322"/>
      <c r="N328" s="276"/>
      <c r="O328" s="392"/>
      <c r="P328" s="51"/>
      <c r="Q328" s="233"/>
      <c r="R328" s="233"/>
      <c r="S328" s="392"/>
      <c r="U328" s="233"/>
      <c r="V328" s="233"/>
    </row>
    <row r="329" spans="6:22" s="36" customFormat="1" ht="12.75" x14ac:dyDescent="0.2">
      <c r="F329" s="436"/>
      <c r="G329" s="484"/>
      <c r="H329" s="484"/>
      <c r="I329" s="484"/>
      <c r="J329" s="484"/>
      <c r="K329" s="245"/>
      <c r="L329" s="323"/>
      <c r="M329" s="322"/>
      <c r="N329" s="276"/>
      <c r="O329" s="392"/>
      <c r="P329" s="51"/>
      <c r="Q329" s="233"/>
      <c r="R329" s="233"/>
      <c r="S329" s="392"/>
      <c r="U329" s="233"/>
      <c r="V329" s="233"/>
    </row>
    <row r="330" spans="6:22" s="36" customFormat="1" ht="12.75" x14ac:dyDescent="0.2">
      <c r="F330" s="436"/>
      <c r="G330" s="484"/>
      <c r="H330" s="484"/>
      <c r="I330" s="484"/>
      <c r="J330" s="484"/>
      <c r="K330" s="245"/>
      <c r="L330" s="323"/>
      <c r="M330" s="322"/>
      <c r="N330" s="276"/>
      <c r="O330" s="392"/>
      <c r="P330" s="51"/>
      <c r="Q330" s="233"/>
      <c r="R330" s="233"/>
      <c r="S330" s="392"/>
      <c r="U330" s="233"/>
      <c r="V330" s="233"/>
    </row>
    <row r="331" spans="6:22" s="36" customFormat="1" ht="12.75" x14ac:dyDescent="0.2">
      <c r="F331" s="436"/>
      <c r="G331" s="484"/>
      <c r="H331" s="484"/>
      <c r="I331" s="484"/>
      <c r="J331" s="484"/>
      <c r="K331" s="245"/>
      <c r="L331" s="323"/>
      <c r="M331" s="322"/>
      <c r="N331" s="276"/>
      <c r="O331" s="392"/>
      <c r="P331" s="51"/>
      <c r="Q331" s="233"/>
      <c r="R331" s="233"/>
      <c r="S331" s="392"/>
      <c r="U331" s="233"/>
      <c r="V331" s="233"/>
    </row>
    <row r="332" spans="6:22" s="36" customFormat="1" ht="12.75" x14ac:dyDescent="0.2">
      <c r="F332" s="436"/>
      <c r="G332" s="484"/>
      <c r="H332" s="484"/>
      <c r="I332" s="484"/>
      <c r="J332" s="484"/>
      <c r="K332" s="245"/>
      <c r="L332" s="323"/>
      <c r="M332" s="322"/>
      <c r="N332" s="276"/>
      <c r="O332" s="392"/>
      <c r="P332" s="51"/>
      <c r="Q332" s="233"/>
      <c r="R332" s="233"/>
      <c r="S332" s="392"/>
      <c r="U332" s="233"/>
      <c r="V332" s="233"/>
    </row>
    <row r="333" spans="6:22" s="36" customFormat="1" ht="12.75" x14ac:dyDescent="0.2">
      <c r="F333" s="436"/>
      <c r="G333" s="484"/>
      <c r="H333" s="484"/>
      <c r="I333" s="484"/>
      <c r="J333" s="484"/>
      <c r="K333" s="245"/>
      <c r="L333" s="323"/>
      <c r="M333" s="322"/>
      <c r="N333" s="276"/>
      <c r="O333" s="392"/>
      <c r="P333" s="51"/>
      <c r="Q333" s="233"/>
      <c r="R333" s="233"/>
      <c r="S333" s="392"/>
      <c r="U333" s="233"/>
      <c r="V333" s="233"/>
    </row>
    <row r="334" spans="6:22" s="36" customFormat="1" ht="12.75" x14ac:dyDescent="0.2">
      <c r="F334" s="436"/>
      <c r="G334" s="484"/>
      <c r="H334" s="484"/>
      <c r="I334" s="484"/>
      <c r="J334" s="484"/>
      <c r="K334" s="245"/>
      <c r="L334" s="323"/>
      <c r="M334" s="322"/>
      <c r="N334" s="276"/>
      <c r="O334" s="392"/>
      <c r="P334" s="51"/>
      <c r="Q334" s="233"/>
      <c r="R334" s="233"/>
      <c r="S334" s="392"/>
      <c r="U334" s="233"/>
      <c r="V334" s="233"/>
    </row>
    <row r="335" spans="6:22" s="36" customFormat="1" ht="12.75" x14ac:dyDescent="0.2">
      <c r="F335" s="436"/>
      <c r="G335" s="484"/>
      <c r="H335" s="484"/>
      <c r="I335" s="484"/>
      <c r="J335" s="484"/>
      <c r="K335" s="245"/>
      <c r="L335" s="323"/>
      <c r="M335" s="322"/>
      <c r="N335" s="276"/>
      <c r="O335" s="392"/>
      <c r="P335" s="51"/>
      <c r="Q335" s="233"/>
      <c r="R335" s="233"/>
      <c r="S335" s="392"/>
      <c r="U335" s="233"/>
      <c r="V335" s="233"/>
    </row>
    <row r="336" spans="6:22" s="36" customFormat="1" ht="12.75" x14ac:dyDescent="0.2">
      <c r="F336" s="436"/>
      <c r="G336" s="484"/>
      <c r="H336" s="484"/>
      <c r="I336" s="484"/>
      <c r="J336" s="484"/>
      <c r="K336" s="245"/>
      <c r="L336" s="323"/>
      <c r="M336" s="322"/>
      <c r="N336" s="276"/>
      <c r="O336" s="392"/>
      <c r="P336" s="51"/>
      <c r="Q336" s="233"/>
      <c r="R336" s="233"/>
      <c r="S336" s="392"/>
      <c r="U336" s="233"/>
      <c r="V336" s="233"/>
    </row>
    <row r="337" spans="6:22" s="36" customFormat="1" ht="12.75" x14ac:dyDescent="0.2">
      <c r="F337" s="436"/>
      <c r="G337" s="484"/>
      <c r="H337" s="484"/>
      <c r="I337" s="484"/>
      <c r="J337" s="484"/>
      <c r="K337" s="245"/>
      <c r="L337" s="323"/>
      <c r="M337" s="322"/>
      <c r="N337" s="276"/>
      <c r="O337" s="392"/>
      <c r="P337" s="51"/>
      <c r="Q337" s="233"/>
      <c r="R337" s="233"/>
      <c r="S337" s="392"/>
      <c r="U337" s="233"/>
      <c r="V337" s="233"/>
    </row>
    <row r="338" spans="6:22" s="36" customFormat="1" ht="12.75" x14ac:dyDescent="0.2">
      <c r="F338" s="436"/>
      <c r="G338" s="484"/>
      <c r="H338" s="484"/>
      <c r="I338" s="484"/>
      <c r="J338" s="484"/>
      <c r="K338" s="245"/>
      <c r="L338" s="323"/>
      <c r="M338" s="322"/>
      <c r="N338" s="276"/>
      <c r="O338" s="392"/>
      <c r="P338" s="51"/>
      <c r="Q338" s="233"/>
      <c r="R338" s="233"/>
      <c r="S338" s="392"/>
      <c r="U338" s="233"/>
      <c r="V338" s="233"/>
    </row>
    <row r="339" spans="6:22" s="36" customFormat="1" ht="12.75" x14ac:dyDescent="0.2">
      <c r="F339" s="436"/>
      <c r="G339" s="484"/>
      <c r="H339" s="484"/>
      <c r="I339" s="484"/>
      <c r="J339" s="484"/>
      <c r="K339" s="245"/>
      <c r="L339" s="323"/>
      <c r="M339" s="322"/>
      <c r="N339" s="276"/>
      <c r="O339" s="392"/>
      <c r="P339" s="51"/>
      <c r="Q339" s="233"/>
      <c r="R339" s="233"/>
      <c r="S339" s="392"/>
      <c r="U339" s="233"/>
      <c r="V339" s="233"/>
    </row>
    <row r="340" spans="6:22" s="36" customFormat="1" ht="12.75" x14ac:dyDescent="0.2">
      <c r="F340" s="436"/>
      <c r="G340" s="484"/>
      <c r="H340" s="484"/>
      <c r="I340" s="484"/>
      <c r="J340" s="484"/>
      <c r="K340" s="245"/>
      <c r="L340" s="323"/>
      <c r="M340" s="322"/>
      <c r="N340" s="276"/>
      <c r="O340" s="392"/>
      <c r="P340" s="51"/>
      <c r="Q340" s="233"/>
      <c r="R340" s="233"/>
      <c r="S340" s="392"/>
      <c r="U340" s="233"/>
      <c r="V340" s="233"/>
    </row>
    <row r="341" spans="6:22" s="36" customFormat="1" ht="12.75" x14ac:dyDescent="0.2">
      <c r="F341" s="436"/>
      <c r="G341" s="484"/>
      <c r="H341" s="484"/>
      <c r="I341" s="484"/>
      <c r="J341" s="484"/>
      <c r="K341" s="245"/>
      <c r="L341" s="323"/>
      <c r="M341" s="322"/>
      <c r="N341" s="276"/>
      <c r="O341" s="392"/>
      <c r="P341" s="51"/>
      <c r="Q341" s="233"/>
      <c r="R341" s="233"/>
      <c r="S341" s="392"/>
      <c r="U341" s="233"/>
      <c r="V341" s="233"/>
    </row>
    <row r="342" spans="6:22" s="36" customFormat="1" ht="12.75" x14ac:dyDescent="0.2">
      <c r="F342" s="436"/>
      <c r="G342" s="484"/>
      <c r="H342" s="484"/>
      <c r="I342" s="484"/>
      <c r="J342" s="484"/>
      <c r="K342" s="245"/>
      <c r="L342" s="323"/>
      <c r="M342" s="322"/>
      <c r="N342" s="276"/>
      <c r="O342" s="392"/>
      <c r="P342" s="51"/>
      <c r="Q342" s="233"/>
      <c r="R342" s="233"/>
      <c r="S342" s="392"/>
      <c r="U342" s="233"/>
      <c r="V342" s="233"/>
    </row>
    <row r="343" spans="6:22" s="36" customFormat="1" ht="12.75" x14ac:dyDescent="0.2">
      <c r="F343" s="436"/>
      <c r="G343" s="484"/>
      <c r="H343" s="484"/>
      <c r="I343" s="484"/>
      <c r="J343" s="484"/>
      <c r="K343" s="245"/>
      <c r="L343" s="323"/>
      <c r="M343" s="322"/>
      <c r="N343" s="276"/>
      <c r="O343" s="392"/>
      <c r="P343" s="51"/>
      <c r="Q343" s="233"/>
      <c r="R343" s="233"/>
      <c r="S343" s="392"/>
      <c r="U343" s="233"/>
      <c r="V343" s="233"/>
    </row>
    <row r="344" spans="6:22" s="36" customFormat="1" ht="12.75" x14ac:dyDescent="0.2">
      <c r="F344" s="436"/>
      <c r="G344" s="484"/>
      <c r="H344" s="484"/>
      <c r="I344" s="484"/>
      <c r="J344" s="484"/>
      <c r="K344" s="245"/>
      <c r="L344" s="323"/>
      <c r="M344" s="322"/>
      <c r="N344" s="276"/>
      <c r="O344" s="392"/>
      <c r="P344" s="51"/>
      <c r="Q344" s="233"/>
      <c r="R344" s="233"/>
      <c r="S344" s="392"/>
      <c r="U344" s="233"/>
      <c r="V344" s="233"/>
    </row>
    <row r="345" spans="6:22" s="36" customFormat="1" ht="12.75" x14ac:dyDescent="0.2">
      <c r="F345" s="436"/>
      <c r="G345" s="484"/>
      <c r="H345" s="484"/>
      <c r="I345" s="484"/>
      <c r="J345" s="484"/>
      <c r="K345" s="245"/>
      <c r="L345" s="323"/>
      <c r="M345" s="322"/>
      <c r="N345" s="276"/>
      <c r="O345" s="392"/>
      <c r="P345" s="51"/>
      <c r="Q345" s="233"/>
      <c r="R345" s="233"/>
      <c r="S345" s="392"/>
      <c r="U345" s="233"/>
      <c r="V345" s="233"/>
    </row>
    <row r="346" spans="6:22" s="36" customFormat="1" ht="12.75" x14ac:dyDescent="0.2">
      <c r="F346" s="436"/>
      <c r="G346" s="484"/>
      <c r="H346" s="484"/>
      <c r="I346" s="484"/>
      <c r="J346" s="484"/>
      <c r="K346" s="245"/>
      <c r="L346" s="323"/>
      <c r="M346" s="322"/>
      <c r="N346" s="276"/>
      <c r="O346" s="392"/>
      <c r="P346" s="51"/>
      <c r="Q346" s="233"/>
      <c r="R346" s="233"/>
      <c r="S346" s="392"/>
      <c r="U346" s="233"/>
      <c r="V346" s="233"/>
    </row>
    <row r="347" spans="6:22" s="36" customFormat="1" ht="12.75" x14ac:dyDescent="0.2">
      <c r="F347" s="436"/>
      <c r="G347" s="484"/>
      <c r="H347" s="484"/>
      <c r="I347" s="484"/>
      <c r="J347" s="484"/>
      <c r="K347" s="245"/>
      <c r="L347" s="323"/>
      <c r="M347" s="322"/>
      <c r="N347" s="276"/>
      <c r="O347" s="392"/>
      <c r="P347" s="51"/>
      <c r="Q347" s="233"/>
      <c r="R347" s="233"/>
      <c r="S347" s="392"/>
      <c r="U347" s="233"/>
      <c r="V347" s="233"/>
    </row>
    <row r="348" spans="6:22" s="36" customFormat="1" ht="12.75" x14ac:dyDescent="0.2">
      <c r="F348" s="436"/>
      <c r="G348" s="484"/>
      <c r="H348" s="484"/>
      <c r="I348" s="484"/>
      <c r="J348" s="484"/>
      <c r="K348" s="245"/>
      <c r="L348" s="323"/>
      <c r="M348" s="322"/>
      <c r="N348" s="276"/>
      <c r="O348" s="392"/>
      <c r="P348" s="51"/>
      <c r="Q348" s="233"/>
      <c r="R348" s="233"/>
      <c r="S348" s="392"/>
      <c r="U348" s="233"/>
      <c r="V348" s="233"/>
    </row>
    <row r="349" spans="6:22" s="36" customFormat="1" ht="12.75" x14ac:dyDescent="0.2">
      <c r="F349" s="436"/>
      <c r="G349" s="484"/>
      <c r="H349" s="484"/>
      <c r="I349" s="484"/>
      <c r="J349" s="484"/>
      <c r="K349" s="245"/>
      <c r="L349" s="323"/>
      <c r="M349" s="322"/>
      <c r="N349" s="276"/>
      <c r="O349" s="392"/>
      <c r="P349" s="51"/>
      <c r="Q349" s="233"/>
      <c r="R349" s="233"/>
      <c r="S349" s="392"/>
      <c r="U349" s="233"/>
      <c r="V349" s="233"/>
    </row>
    <row r="350" spans="6:22" s="36" customFormat="1" ht="12.75" x14ac:dyDescent="0.2">
      <c r="F350" s="436"/>
      <c r="G350" s="484"/>
      <c r="H350" s="484"/>
      <c r="I350" s="484"/>
      <c r="J350" s="484"/>
      <c r="K350" s="245"/>
      <c r="L350" s="323"/>
      <c r="M350" s="322"/>
      <c r="N350" s="276"/>
      <c r="O350" s="392"/>
      <c r="P350" s="51"/>
      <c r="Q350" s="233"/>
      <c r="R350" s="233"/>
      <c r="S350" s="392"/>
      <c r="U350" s="233"/>
      <c r="V350" s="233"/>
    </row>
    <row r="351" spans="6:22" s="36" customFormat="1" ht="12.75" x14ac:dyDescent="0.2">
      <c r="F351" s="436"/>
      <c r="G351" s="484"/>
      <c r="H351" s="484"/>
      <c r="I351" s="484"/>
      <c r="J351" s="484"/>
      <c r="K351" s="245"/>
      <c r="L351" s="323"/>
      <c r="M351" s="322"/>
      <c r="N351" s="276"/>
      <c r="O351" s="392"/>
      <c r="P351" s="51"/>
      <c r="Q351" s="233"/>
      <c r="R351" s="233"/>
      <c r="S351" s="392"/>
      <c r="U351" s="233"/>
      <c r="V351" s="233"/>
    </row>
    <row r="352" spans="6:22" s="36" customFormat="1" ht="12.75" x14ac:dyDescent="0.2">
      <c r="F352" s="436"/>
      <c r="G352" s="484"/>
      <c r="H352" s="484"/>
      <c r="I352" s="484"/>
      <c r="J352" s="484"/>
      <c r="K352" s="245"/>
      <c r="L352" s="323"/>
      <c r="M352" s="322"/>
      <c r="N352" s="276"/>
      <c r="O352" s="392"/>
      <c r="P352" s="51"/>
      <c r="Q352" s="233"/>
      <c r="R352" s="233"/>
      <c r="S352" s="392"/>
      <c r="U352" s="233"/>
      <c r="V352" s="233"/>
    </row>
    <row r="353" spans="6:22" s="36" customFormat="1" ht="12.75" x14ac:dyDescent="0.2">
      <c r="F353" s="436"/>
      <c r="G353" s="484"/>
      <c r="H353" s="484"/>
      <c r="I353" s="484"/>
      <c r="J353" s="484"/>
      <c r="K353" s="245"/>
      <c r="L353" s="323"/>
      <c r="M353" s="322"/>
      <c r="N353" s="276"/>
      <c r="O353" s="392"/>
      <c r="P353" s="51"/>
      <c r="Q353" s="233"/>
      <c r="R353" s="233"/>
      <c r="S353" s="392"/>
      <c r="U353" s="233"/>
      <c r="V353" s="233"/>
    </row>
    <row r="354" spans="6:22" s="36" customFormat="1" ht="12.75" x14ac:dyDescent="0.2">
      <c r="F354" s="436"/>
      <c r="G354" s="484"/>
      <c r="H354" s="484"/>
      <c r="I354" s="484"/>
      <c r="J354" s="484"/>
      <c r="K354" s="245"/>
      <c r="L354" s="323"/>
      <c r="M354" s="322"/>
      <c r="N354" s="276"/>
      <c r="O354" s="392"/>
      <c r="P354" s="51"/>
      <c r="Q354" s="233"/>
      <c r="R354" s="233"/>
      <c r="S354" s="392"/>
      <c r="U354" s="233"/>
      <c r="V354" s="233"/>
    </row>
    <row r="355" spans="6:22" s="36" customFormat="1" ht="12.75" x14ac:dyDescent="0.2">
      <c r="F355" s="436"/>
      <c r="G355" s="484"/>
      <c r="H355" s="484"/>
      <c r="I355" s="484"/>
      <c r="J355" s="484"/>
      <c r="K355" s="245"/>
      <c r="L355" s="323"/>
      <c r="M355" s="322"/>
      <c r="N355" s="276"/>
      <c r="O355" s="392"/>
      <c r="P355" s="51"/>
      <c r="Q355" s="233"/>
      <c r="R355" s="233"/>
      <c r="S355" s="392"/>
      <c r="U355" s="233"/>
      <c r="V355" s="233"/>
    </row>
    <row r="356" spans="6:22" s="36" customFormat="1" ht="12.75" x14ac:dyDescent="0.2">
      <c r="F356" s="436"/>
      <c r="G356" s="484"/>
      <c r="H356" s="484"/>
      <c r="I356" s="484"/>
      <c r="J356" s="484"/>
      <c r="K356" s="245"/>
      <c r="L356" s="323"/>
      <c r="M356" s="322"/>
      <c r="N356" s="276"/>
      <c r="O356" s="392"/>
      <c r="P356" s="51"/>
      <c r="Q356" s="233"/>
      <c r="R356" s="233"/>
      <c r="S356" s="392"/>
      <c r="U356" s="233"/>
      <c r="V356" s="233"/>
    </row>
    <row r="357" spans="6:22" s="36" customFormat="1" ht="12.75" x14ac:dyDescent="0.2">
      <c r="F357" s="436"/>
      <c r="G357" s="484"/>
      <c r="H357" s="484"/>
      <c r="I357" s="484"/>
      <c r="J357" s="484"/>
      <c r="K357" s="245"/>
      <c r="L357" s="323"/>
      <c r="M357" s="322"/>
      <c r="N357" s="276"/>
      <c r="O357" s="392"/>
      <c r="P357" s="51"/>
      <c r="Q357" s="233"/>
      <c r="R357" s="233"/>
      <c r="S357" s="392"/>
      <c r="U357" s="233"/>
      <c r="V357" s="233"/>
    </row>
    <row r="358" spans="6:22" s="36" customFormat="1" ht="12.75" x14ac:dyDescent="0.2">
      <c r="F358" s="436"/>
      <c r="G358" s="484"/>
      <c r="H358" s="484"/>
      <c r="I358" s="484"/>
      <c r="J358" s="484"/>
      <c r="K358" s="245"/>
      <c r="L358" s="323"/>
      <c r="M358" s="322"/>
      <c r="N358" s="276"/>
      <c r="O358" s="392"/>
      <c r="P358" s="51"/>
      <c r="Q358" s="233"/>
      <c r="R358" s="233"/>
      <c r="S358" s="392"/>
      <c r="U358" s="233"/>
      <c r="V358" s="233"/>
    </row>
    <row r="359" spans="6:22" s="36" customFormat="1" ht="12.75" x14ac:dyDescent="0.2">
      <c r="F359" s="436"/>
      <c r="G359" s="484"/>
      <c r="H359" s="484"/>
      <c r="I359" s="484"/>
      <c r="J359" s="484"/>
      <c r="K359" s="245"/>
      <c r="L359" s="323"/>
      <c r="M359" s="322"/>
      <c r="N359" s="276"/>
      <c r="O359" s="392"/>
      <c r="P359" s="51"/>
      <c r="Q359" s="233"/>
      <c r="R359" s="233"/>
      <c r="S359" s="392"/>
      <c r="U359" s="233"/>
      <c r="V359" s="233"/>
    </row>
    <row r="360" spans="6:22" s="36" customFormat="1" ht="12.75" x14ac:dyDescent="0.2">
      <c r="F360" s="436"/>
      <c r="G360" s="484"/>
      <c r="H360" s="484"/>
      <c r="I360" s="484"/>
      <c r="J360" s="484"/>
      <c r="K360" s="245"/>
      <c r="L360" s="323"/>
      <c r="M360" s="322"/>
      <c r="N360" s="276"/>
      <c r="O360" s="392"/>
      <c r="P360" s="51"/>
      <c r="Q360" s="233"/>
      <c r="R360" s="233"/>
      <c r="S360" s="392"/>
      <c r="U360" s="233"/>
      <c r="V360" s="233"/>
    </row>
    <row r="361" spans="6:22" s="36" customFormat="1" ht="12.75" x14ac:dyDescent="0.2">
      <c r="F361" s="436"/>
      <c r="G361" s="484"/>
      <c r="H361" s="484"/>
      <c r="I361" s="484"/>
      <c r="J361" s="484"/>
      <c r="K361" s="245"/>
      <c r="L361" s="323"/>
      <c r="M361" s="322"/>
      <c r="N361" s="276"/>
      <c r="O361" s="392"/>
      <c r="P361" s="51"/>
      <c r="Q361" s="233"/>
      <c r="R361" s="233"/>
      <c r="S361" s="392"/>
      <c r="U361" s="233"/>
      <c r="V361" s="233"/>
    </row>
    <row r="362" spans="6:22" s="36" customFormat="1" ht="12.75" x14ac:dyDescent="0.2">
      <c r="F362" s="436"/>
      <c r="G362" s="484"/>
      <c r="H362" s="484"/>
      <c r="I362" s="484"/>
      <c r="J362" s="484"/>
      <c r="K362" s="245"/>
      <c r="L362" s="323"/>
      <c r="M362" s="322"/>
      <c r="N362" s="276"/>
      <c r="O362" s="392"/>
      <c r="P362" s="51"/>
      <c r="Q362" s="233"/>
      <c r="R362" s="233"/>
      <c r="S362" s="392"/>
      <c r="U362" s="233"/>
      <c r="V362" s="233"/>
    </row>
    <row r="363" spans="6:22" s="36" customFormat="1" ht="12.75" x14ac:dyDescent="0.2">
      <c r="F363" s="436"/>
      <c r="G363" s="484"/>
      <c r="H363" s="484"/>
      <c r="I363" s="484"/>
      <c r="J363" s="484"/>
      <c r="K363" s="245"/>
      <c r="L363" s="323"/>
      <c r="M363" s="322"/>
      <c r="N363" s="276"/>
      <c r="O363" s="392"/>
      <c r="P363" s="51"/>
      <c r="Q363" s="233"/>
      <c r="R363" s="233"/>
      <c r="S363" s="392"/>
      <c r="U363" s="233"/>
      <c r="V363" s="233"/>
    </row>
    <row r="364" spans="6:22" s="36" customFormat="1" ht="12.75" x14ac:dyDescent="0.2">
      <c r="F364" s="436"/>
      <c r="G364" s="484"/>
      <c r="H364" s="484"/>
      <c r="I364" s="484"/>
      <c r="J364" s="484"/>
      <c r="K364" s="245"/>
      <c r="L364" s="323"/>
      <c r="M364" s="322"/>
      <c r="N364" s="276"/>
      <c r="O364" s="392"/>
      <c r="P364" s="51"/>
      <c r="Q364" s="233"/>
      <c r="R364" s="233"/>
      <c r="S364" s="392"/>
      <c r="U364" s="233"/>
      <c r="V364" s="233"/>
    </row>
    <row r="365" spans="6:22" s="36" customFormat="1" ht="12.75" x14ac:dyDescent="0.2">
      <c r="F365" s="436"/>
      <c r="G365" s="484"/>
      <c r="H365" s="484"/>
      <c r="I365" s="484"/>
      <c r="J365" s="484"/>
      <c r="K365" s="245"/>
      <c r="L365" s="323"/>
      <c r="M365" s="322"/>
      <c r="N365" s="276"/>
      <c r="O365" s="392"/>
      <c r="P365" s="51"/>
      <c r="Q365" s="233"/>
      <c r="R365" s="233"/>
      <c r="S365" s="392"/>
      <c r="U365" s="233"/>
      <c r="V365" s="233"/>
    </row>
    <row r="366" spans="6:22" s="36" customFormat="1" ht="12.75" x14ac:dyDescent="0.2">
      <c r="F366" s="436"/>
      <c r="G366" s="484"/>
      <c r="H366" s="484"/>
      <c r="I366" s="484"/>
      <c r="J366" s="484"/>
      <c r="K366" s="245"/>
      <c r="L366" s="323"/>
      <c r="M366" s="322"/>
      <c r="N366" s="276"/>
      <c r="O366" s="392"/>
      <c r="P366" s="51"/>
      <c r="Q366" s="233"/>
      <c r="R366" s="233"/>
      <c r="S366" s="392"/>
      <c r="U366" s="233"/>
      <c r="V366" s="233"/>
    </row>
    <row r="367" spans="6:22" s="36" customFormat="1" ht="12.75" x14ac:dyDescent="0.2">
      <c r="F367" s="436"/>
      <c r="G367" s="484"/>
      <c r="H367" s="484"/>
      <c r="I367" s="484"/>
      <c r="J367" s="484"/>
      <c r="K367" s="245"/>
      <c r="L367" s="323"/>
      <c r="M367" s="322"/>
      <c r="N367" s="276"/>
      <c r="O367" s="392"/>
      <c r="P367" s="51"/>
      <c r="Q367" s="233"/>
      <c r="R367" s="233"/>
      <c r="S367" s="392"/>
      <c r="U367" s="233"/>
      <c r="V367" s="233"/>
    </row>
    <row r="368" spans="6:22" s="36" customFormat="1" ht="12.75" x14ac:dyDescent="0.2">
      <c r="F368" s="436"/>
      <c r="G368" s="484"/>
      <c r="H368" s="484"/>
      <c r="I368" s="484"/>
      <c r="J368" s="484"/>
      <c r="K368" s="245"/>
      <c r="L368" s="323"/>
      <c r="M368" s="322"/>
      <c r="N368" s="276"/>
      <c r="O368" s="392"/>
      <c r="P368" s="51"/>
      <c r="Q368" s="233"/>
      <c r="R368" s="233"/>
      <c r="S368" s="392"/>
      <c r="U368" s="233"/>
      <c r="V368" s="233"/>
    </row>
    <row r="369" spans="6:22" s="36" customFormat="1" ht="12.75" x14ac:dyDescent="0.2">
      <c r="F369" s="436"/>
      <c r="G369" s="484"/>
      <c r="H369" s="484"/>
      <c r="I369" s="484"/>
      <c r="J369" s="484"/>
      <c r="K369" s="245"/>
      <c r="L369" s="323"/>
      <c r="M369" s="322"/>
      <c r="N369" s="276"/>
      <c r="O369" s="392"/>
      <c r="P369" s="51"/>
      <c r="Q369" s="233"/>
      <c r="R369" s="233"/>
      <c r="S369" s="392"/>
      <c r="U369" s="233"/>
      <c r="V369" s="233"/>
    </row>
    <row r="370" spans="6:22" s="36" customFormat="1" ht="12.75" x14ac:dyDescent="0.2">
      <c r="F370" s="436"/>
      <c r="G370" s="484"/>
      <c r="H370" s="484"/>
      <c r="I370" s="484"/>
      <c r="J370" s="484"/>
      <c r="K370" s="245"/>
      <c r="L370" s="323"/>
      <c r="M370" s="322"/>
      <c r="N370" s="276"/>
      <c r="O370" s="392"/>
      <c r="P370" s="51"/>
      <c r="Q370" s="233"/>
      <c r="R370" s="233"/>
      <c r="S370" s="392"/>
      <c r="U370" s="233"/>
      <c r="V370" s="233"/>
    </row>
    <row r="371" spans="6:22" s="36" customFormat="1" ht="12.75" x14ac:dyDescent="0.2">
      <c r="F371" s="436"/>
      <c r="G371" s="484"/>
      <c r="H371" s="484"/>
      <c r="I371" s="484"/>
      <c r="J371" s="484"/>
      <c r="K371" s="245"/>
      <c r="L371" s="323"/>
      <c r="M371" s="322"/>
      <c r="N371" s="276"/>
      <c r="O371" s="392"/>
      <c r="P371" s="51"/>
      <c r="Q371" s="233"/>
      <c r="R371" s="233"/>
      <c r="S371" s="392"/>
      <c r="U371" s="233"/>
      <c r="V371" s="233"/>
    </row>
    <row r="372" spans="6:22" s="36" customFormat="1" ht="12.75" x14ac:dyDescent="0.2">
      <c r="F372" s="436"/>
      <c r="G372" s="484"/>
      <c r="H372" s="484"/>
      <c r="I372" s="484"/>
      <c r="J372" s="484"/>
      <c r="K372" s="245"/>
      <c r="L372" s="323"/>
      <c r="M372" s="322"/>
      <c r="N372" s="276"/>
      <c r="O372" s="392"/>
      <c r="P372" s="51"/>
      <c r="Q372" s="233"/>
      <c r="R372" s="233"/>
      <c r="S372" s="392"/>
      <c r="U372" s="233"/>
      <c r="V372" s="233"/>
    </row>
    <row r="373" spans="6:22" s="36" customFormat="1" ht="12.75" x14ac:dyDescent="0.2">
      <c r="F373" s="436"/>
      <c r="G373" s="484"/>
      <c r="H373" s="484"/>
      <c r="I373" s="484"/>
      <c r="J373" s="484"/>
      <c r="K373" s="245"/>
      <c r="L373" s="323"/>
      <c r="M373" s="322"/>
      <c r="N373" s="276"/>
      <c r="O373" s="392"/>
      <c r="P373" s="51"/>
      <c r="Q373" s="233"/>
      <c r="R373" s="233"/>
      <c r="S373" s="392"/>
      <c r="U373" s="233"/>
      <c r="V373" s="233"/>
    </row>
    <row r="374" spans="6:22" s="36" customFormat="1" ht="12.75" x14ac:dyDescent="0.2">
      <c r="F374" s="436"/>
      <c r="G374" s="484"/>
      <c r="H374" s="484"/>
      <c r="I374" s="484"/>
      <c r="J374" s="484"/>
      <c r="K374" s="245"/>
      <c r="L374" s="323"/>
      <c r="M374" s="322"/>
      <c r="N374" s="276"/>
      <c r="O374" s="392"/>
      <c r="P374" s="51"/>
      <c r="Q374" s="233"/>
      <c r="R374" s="233"/>
      <c r="S374" s="392"/>
      <c r="U374" s="233"/>
      <c r="V374" s="233"/>
    </row>
    <row r="375" spans="6:22" s="36" customFormat="1" ht="12.75" x14ac:dyDescent="0.2">
      <c r="F375" s="436"/>
      <c r="G375" s="484"/>
      <c r="H375" s="484"/>
      <c r="I375" s="484"/>
      <c r="J375" s="484"/>
      <c r="K375" s="245"/>
      <c r="L375" s="323"/>
      <c r="M375" s="322"/>
      <c r="N375" s="276"/>
      <c r="O375" s="392"/>
      <c r="P375" s="51"/>
      <c r="Q375" s="233"/>
      <c r="R375" s="233"/>
      <c r="S375" s="392"/>
      <c r="U375" s="233"/>
      <c r="V375" s="233"/>
    </row>
    <row r="376" spans="6:22" s="36" customFormat="1" ht="12.75" x14ac:dyDescent="0.2">
      <c r="F376" s="436"/>
      <c r="G376" s="484"/>
      <c r="H376" s="484"/>
      <c r="I376" s="484"/>
      <c r="J376" s="484"/>
      <c r="K376" s="245"/>
      <c r="L376" s="323"/>
      <c r="M376" s="322"/>
      <c r="N376" s="276"/>
      <c r="O376" s="392"/>
      <c r="P376" s="51"/>
      <c r="Q376" s="233"/>
      <c r="R376" s="233"/>
      <c r="S376" s="392"/>
      <c r="U376" s="233"/>
      <c r="V376" s="233"/>
    </row>
    <row r="377" spans="6:22" s="36" customFormat="1" ht="12.75" x14ac:dyDescent="0.2">
      <c r="F377" s="436"/>
      <c r="G377" s="484"/>
      <c r="H377" s="484"/>
      <c r="I377" s="484"/>
      <c r="J377" s="484"/>
      <c r="K377" s="245"/>
      <c r="L377" s="323"/>
      <c r="M377" s="322"/>
      <c r="N377" s="276"/>
      <c r="O377" s="392"/>
      <c r="P377" s="51"/>
      <c r="Q377" s="233"/>
      <c r="R377" s="233"/>
      <c r="S377" s="392"/>
      <c r="U377" s="233"/>
      <c r="V377" s="233"/>
    </row>
    <row r="378" spans="6:22" s="36" customFormat="1" ht="12.75" x14ac:dyDescent="0.2">
      <c r="F378" s="436"/>
      <c r="G378" s="484"/>
      <c r="H378" s="484"/>
      <c r="I378" s="484"/>
      <c r="J378" s="484"/>
      <c r="K378" s="245"/>
      <c r="L378" s="323"/>
      <c r="M378" s="322"/>
      <c r="N378" s="276"/>
      <c r="O378" s="392"/>
      <c r="P378" s="51"/>
      <c r="Q378" s="233"/>
      <c r="R378" s="233"/>
      <c r="S378" s="392"/>
      <c r="U378" s="233"/>
      <c r="V378" s="233"/>
    </row>
    <row r="379" spans="6:22" s="36" customFormat="1" ht="12.75" x14ac:dyDescent="0.2">
      <c r="F379" s="436"/>
      <c r="G379" s="484"/>
      <c r="H379" s="484"/>
      <c r="I379" s="484"/>
      <c r="J379" s="484"/>
      <c r="K379" s="245"/>
      <c r="L379" s="323"/>
      <c r="M379" s="322"/>
      <c r="N379" s="276"/>
      <c r="O379" s="392"/>
      <c r="P379" s="51"/>
      <c r="Q379" s="233"/>
      <c r="R379" s="233"/>
      <c r="S379" s="392"/>
      <c r="U379" s="233"/>
      <c r="V379" s="233"/>
    </row>
    <row r="380" spans="6:22" s="36" customFormat="1" ht="12.75" x14ac:dyDescent="0.2">
      <c r="F380" s="436"/>
      <c r="G380" s="484"/>
      <c r="H380" s="484"/>
      <c r="I380" s="484"/>
      <c r="J380" s="484"/>
      <c r="K380" s="245"/>
      <c r="L380" s="323"/>
      <c r="M380" s="322"/>
      <c r="N380" s="276"/>
      <c r="O380" s="392"/>
      <c r="P380" s="51"/>
      <c r="Q380" s="233"/>
      <c r="R380" s="233"/>
      <c r="S380" s="392"/>
      <c r="U380" s="233"/>
      <c r="V380" s="233"/>
    </row>
    <row r="381" spans="6:22" s="36" customFormat="1" ht="12.75" x14ac:dyDescent="0.2">
      <c r="F381" s="436"/>
      <c r="G381" s="484"/>
      <c r="H381" s="484"/>
      <c r="I381" s="484"/>
      <c r="J381" s="484"/>
      <c r="K381" s="245"/>
      <c r="L381" s="323"/>
      <c r="M381" s="322"/>
      <c r="N381" s="276"/>
      <c r="O381" s="392"/>
      <c r="P381" s="51"/>
      <c r="Q381" s="233"/>
      <c r="R381" s="233"/>
      <c r="S381" s="392"/>
      <c r="U381" s="233"/>
      <c r="V381" s="233"/>
    </row>
    <row r="382" spans="6:22" s="36" customFormat="1" ht="12.75" x14ac:dyDescent="0.2">
      <c r="F382" s="436"/>
      <c r="G382" s="484"/>
      <c r="H382" s="484"/>
      <c r="I382" s="484"/>
      <c r="J382" s="484"/>
      <c r="K382" s="245"/>
      <c r="L382" s="323"/>
      <c r="M382" s="322"/>
      <c r="N382" s="276"/>
      <c r="O382" s="392"/>
      <c r="P382" s="51"/>
      <c r="Q382" s="233"/>
      <c r="R382" s="233"/>
      <c r="S382" s="392"/>
      <c r="U382" s="233"/>
      <c r="V382" s="233"/>
    </row>
    <row r="383" spans="6:22" s="36" customFormat="1" ht="12.75" x14ac:dyDescent="0.2">
      <c r="F383" s="436"/>
      <c r="G383" s="484"/>
      <c r="H383" s="484"/>
      <c r="I383" s="484"/>
      <c r="J383" s="484"/>
      <c r="K383" s="245"/>
      <c r="L383" s="323"/>
      <c r="M383" s="322"/>
      <c r="N383" s="276"/>
      <c r="O383" s="392"/>
      <c r="P383" s="51"/>
      <c r="Q383" s="233"/>
      <c r="R383" s="233"/>
      <c r="S383" s="392"/>
      <c r="U383" s="233"/>
      <c r="V383" s="233"/>
    </row>
    <row r="384" spans="6:22" s="36" customFormat="1" ht="12.75" x14ac:dyDescent="0.2">
      <c r="F384" s="436"/>
      <c r="G384" s="484"/>
      <c r="H384" s="484"/>
      <c r="I384" s="484"/>
      <c r="J384" s="484"/>
      <c r="K384" s="245"/>
      <c r="L384" s="323"/>
      <c r="M384" s="322"/>
      <c r="N384" s="276"/>
      <c r="O384" s="392"/>
      <c r="P384" s="51"/>
      <c r="Q384" s="233"/>
      <c r="R384" s="233"/>
      <c r="S384" s="392"/>
      <c r="U384" s="233"/>
      <c r="V384" s="233"/>
    </row>
    <row r="385" spans="6:22" s="36" customFormat="1" ht="12.75" x14ac:dyDescent="0.2">
      <c r="F385" s="436"/>
      <c r="G385" s="484"/>
      <c r="H385" s="484"/>
      <c r="I385" s="484"/>
      <c r="J385" s="484"/>
      <c r="K385" s="245"/>
      <c r="L385" s="323"/>
      <c r="M385" s="322"/>
      <c r="N385" s="276"/>
      <c r="O385" s="392"/>
      <c r="P385" s="51"/>
      <c r="Q385" s="233"/>
      <c r="R385" s="233"/>
      <c r="S385" s="392"/>
      <c r="U385" s="233"/>
      <c r="V385" s="233"/>
    </row>
    <row r="386" spans="6:22" s="36" customFormat="1" ht="12.75" x14ac:dyDescent="0.2">
      <c r="F386" s="436"/>
      <c r="G386" s="484"/>
      <c r="H386" s="484"/>
      <c r="I386" s="484"/>
      <c r="J386" s="484"/>
      <c r="K386" s="245"/>
      <c r="L386" s="323"/>
      <c r="M386" s="322"/>
      <c r="N386" s="276"/>
      <c r="O386" s="392"/>
      <c r="P386" s="51"/>
      <c r="Q386" s="233"/>
      <c r="R386" s="233"/>
      <c r="S386" s="392"/>
      <c r="U386" s="233"/>
      <c r="V386" s="233"/>
    </row>
    <row r="387" spans="6:22" s="36" customFormat="1" ht="12.75" x14ac:dyDescent="0.2">
      <c r="F387" s="436"/>
      <c r="G387" s="484"/>
      <c r="H387" s="484"/>
      <c r="I387" s="484"/>
      <c r="J387" s="484"/>
      <c r="K387" s="245"/>
      <c r="L387" s="323"/>
      <c r="M387" s="322"/>
      <c r="N387" s="276"/>
      <c r="O387" s="392"/>
      <c r="P387" s="51"/>
      <c r="Q387" s="233"/>
      <c r="R387" s="233"/>
      <c r="S387" s="392"/>
      <c r="U387" s="233"/>
      <c r="V387" s="233"/>
    </row>
    <row r="388" spans="6:22" s="36" customFormat="1" ht="12.75" x14ac:dyDescent="0.2">
      <c r="F388" s="436"/>
      <c r="G388" s="484"/>
      <c r="H388" s="484"/>
      <c r="I388" s="484"/>
      <c r="J388" s="484"/>
      <c r="K388" s="245"/>
      <c r="L388" s="323"/>
      <c r="M388" s="322"/>
      <c r="N388" s="276"/>
      <c r="O388" s="392"/>
      <c r="P388" s="51"/>
      <c r="Q388" s="233"/>
      <c r="R388" s="233"/>
      <c r="S388" s="392"/>
      <c r="U388" s="233"/>
      <c r="V388" s="233"/>
    </row>
    <row r="389" spans="6:22" s="36" customFormat="1" ht="12.75" x14ac:dyDescent="0.2">
      <c r="F389" s="436"/>
      <c r="G389" s="484"/>
      <c r="H389" s="484"/>
      <c r="I389" s="484"/>
      <c r="J389" s="484"/>
      <c r="K389" s="245"/>
      <c r="L389" s="323"/>
      <c r="M389" s="322"/>
      <c r="N389" s="276"/>
      <c r="O389" s="392"/>
      <c r="P389" s="51"/>
      <c r="Q389" s="233"/>
      <c r="R389" s="233"/>
      <c r="S389" s="392"/>
      <c r="U389" s="233"/>
      <c r="V389" s="233"/>
    </row>
    <row r="390" spans="6:22" s="36" customFormat="1" ht="12.75" x14ac:dyDescent="0.2">
      <c r="F390" s="436"/>
      <c r="G390" s="484"/>
      <c r="H390" s="484"/>
      <c r="I390" s="484"/>
      <c r="J390" s="484"/>
      <c r="K390" s="245"/>
      <c r="L390" s="323"/>
      <c r="M390" s="322"/>
      <c r="N390" s="276"/>
      <c r="O390" s="392"/>
      <c r="P390" s="51"/>
      <c r="Q390" s="233"/>
      <c r="R390" s="233"/>
      <c r="S390" s="392"/>
      <c r="U390" s="233"/>
      <c r="V390" s="233"/>
    </row>
    <row r="391" spans="6:22" s="36" customFormat="1" ht="12.75" x14ac:dyDescent="0.2">
      <c r="F391" s="436"/>
      <c r="G391" s="484"/>
      <c r="H391" s="484"/>
      <c r="I391" s="484"/>
      <c r="J391" s="484"/>
      <c r="K391" s="245"/>
      <c r="L391" s="323"/>
      <c r="M391" s="322"/>
      <c r="N391" s="276"/>
      <c r="O391" s="392"/>
      <c r="P391" s="51"/>
      <c r="Q391" s="233"/>
      <c r="R391" s="233"/>
      <c r="S391" s="392"/>
      <c r="U391" s="233"/>
      <c r="V391" s="233"/>
    </row>
    <row r="392" spans="6:22" s="36" customFormat="1" ht="12.75" x14ac:dyDescent="0.2">
      <c r="F392" s="436"/>
      <c r="G392" s="484"/>
      <c r="H392" s="484"/>
      <c r="I392" s="484"/>
      <c r="J392" s="484"/>
      <c r="K392" s="245"/>
      <c r="L392" s="323"/>
      <c r="M392" s="322"/>
      <c r="N392" s="276"/>
      <c r="O392" s="392"/>
      <c r="P392" s="51"/>
      <c r="Q392" s="233"/>
      <c r="R392" s="233"/>
      <c r="S392" s="392"/>
      <c r="U392" s="233"/>
      <c r="V392" s="233"/>
    </row>
    <row r="393" spans="6:22" s="36" customFormat="1" ht="12.75" x14ac:dyDescent="0.2">
      <c r="F393" s="436"/>
      <c r="G393" s="484"/>
      <c r="H393" s="484"/>
      <c r="I393" s="484"/>
      <c r="J393" s="484"/>
      <c r="K393" s="245"/>
      <c r="L393" s="323"/>
      <c r="M393" s="322"/>
      <c r="N393" s="276"/>
      <c r="O393" s="392"/>
      <c r="P393" s="51"/>
      <c r="Q393" s="233"/>
      <c r="R393" s="233"/>
      <c r="S393" s="392"/>
      <c r="U393" s="233"/>
      <c r="V393" s="233"/>
    </row>
    <row r="394" spans="6:22" s="36" customFormat="1" ht="12.75" x14ac:dyDescent="0.2">
      <c r="F394" s="436"/>
      <c r="G394" s="484"/>
      <c r="H394" s="484"/>
      <c r="I394" s="484"/>
      <c r="J394" s="484"/>
      <c r="K394" s="245"/>
      <c r="L394" s="323"/>
      <c r="M394" s="322"/>
      <c r="N394" s="276"/>
      <c r="O394" s="392"/>
      <c r="P394" s="51"/>
      <c r="Q394" s="233"/>
      <c r="R394" s="233"/>
      <c r="S394" s="392"/>
      <c r="U394" s="233"/>
      <c r="V394" s="233"/>
    </row>
    <row r="395" spans="6:22" s="36" customFormat="1" ht="12.75" x14ac:dyDescent="0.2">
      <c r="F395" s="436"/>
      <c r="G395" s="484"/>
      <c r="H395" s="484"/>
      <c r="I395" s="484"/>
      <c r="J395" s="484"/>
      <c r="K395" s="245"/>
      <c r="L395" s="323"/>
      <c r="M395" s="322"/>
      <c r="N395" s="276"/>
      <c r="O395" s="392"/>
      <c r="P395" s="51"/>
      <c r="Q395" s="233"/>
      <c r="R395" s="233"/>
      <c r="S395" s="392"/>
      <c r="U395" s="233"/>
      <c r="V395" s="233"/>
    </row>
    <row r="396" spans="6:22" s="36" customFormat="1" ht="12.75" x14ac:dyDescent="0.2">
      <c r="F396" s="436"/>
      <c r="G396" s="484"/>
      <c r="H396" s="484"/>
      <c r="I396" s="484"/>
      <c r="J396" s="484"/>
      <c r="K396" s="245"/>
      <c r="L396" s="323"/>
      <c r="M396" s="322"/>
      <c r="N396" s="276"/>
      <c r="O396" s="392"/>
      <c r="P396" s="51"/>
      <c r="Q396" s="233"/>
      <c r="R396" s="233"/>
      <c r="S396" s="392"/>
      <c r="U396" s="233"/>
      <c r="V396" s="233"/>
    </row>
    <row r="397" spans="6:22" s="36" customFormat="1" ht="12.75" x14ac:dyDescent="0.2">
      <c r="F397" s="436"/>
      <c r="G397" s="484"/>
      <c r="H397" s="484"/>
      <c r="I397" s="484"/>
      <c r="J397" s="484"/>
      <c r="K397" s="245"/>
      <c r="L397" s="323"/>
      <c r="M397" s="322"/>
      <c r="N397" s="276"/>
      <c r="O397" s="392"/>
      <c r="P397" s="51"/>
      <c r="Q397" s="233"/>
      <c r="R397" s="233"/>
      <c r="S397" s="392"/>
      <c r="U397" s="233"/>
      <c r="V397" s="233"/>
    </row>
    <row r="398" spans="6:22" s="36" customFormat="1" ht="12.75" x14ac:dyDescent="0.2">
      <c r="F398" s="436"/>
      <c r="G398" s="484"/>
      <c r="H398" s="484"/>
      <c r="I398" s="484"/>
      <c r="J398" s="484"/>
      <c r="K398" s="245"/>
      <c r="L398" s="323"/>
      <c r="M398" s="322"/>
      <c r="N398" s="276"/>
      <c r="O398" s="392"/>
      <c r="P398" s="51"/>
      <c r="Q398" s="233"/>
      <c r="R398" s="233"/>
      <c r="S398" s="392"/>
      <c r="U398" s="233"/>
      <c r="V398" s="233"/>
    </row>
    <row r="399" spans="6:22" s="36" customFormat="1" ht="12.75" x14ac:dyDescent="0.2">
      <c r="F399" s="436"/>
      <c r="G399" s="484"/>
      <c r="H399" s="484"/>
      <c r="I399" s="484"/>
      <c r="J399" s="484"/>
      <c r="K399" s="245"/>
      <c r="L399" s="323"/>
      <c r="M399" s="322"/>
      <c r="N399" s="276"/>
      <c r="O399" s="392"/>
      <c r="P399" s="51"/>
      <c r="Q399" s="233"/>
      <c r="R399" s="233"/>
      <c r="S399" s="392"/>
      <c r="U399" s="233"/>
      <c r="V399" s="233"/>
    </row>
    <row r="400" spans="6:22" s="36" customFormat="1" ht="12.75" x14ac:dyDescent="0.2">
      <c r="F400" s="436"/>
      <c r="G400" s="484"/>
      <c r="H400" s="484"/>
      <c r="I400" s="484"/>
      <c r="J400" s="484"/>
      <c r="K400" s="245"/>
      <c r="L400" s="323"/>
      <c r="M400" s="322"/>
      <c r="N400" s="276"/>
      <c r="O400" s="392"/>
      <c r="P400" s="51"/>
      <c r="Q400" s="233"/>
      <c r="R400" s="233"/>
      <c r="S400" s="392"/>
      <c r="U400" s="233"/>
      <c r="V400" s="233"/>
    </row>
    <row r="401" spans="6:22" s="36" customFormat="1" ht="12.75" x14ac:dyDescent="0.2">
      <c r="F401" s="436"/>
      <c r="G401" s="484"/>
      <c r="H401" s="484"/>
      <c r="I401" s="484"/>
      <c r="J401" s="484"/>
      <c r="K401" s="245"/>
      <c r="L401" s="323"/>
      <c r="M401" s="322"/>
      <c r="N401" s="276"/>
      <c r="O401" s="392"/>
      <c r="P401" s="51"/>
      <c r="Q401" s="233"/>
      <c r="R401" s="233"/>
      <c r="S401" s="392"/>
      <c r="U401" s="233"/>
      <c r="V401" s="233"/>
    </row>
    <row r="402" spans="6:22" s="36" customFormat="1" ht="12.75" x14ac:dyDescent="0.2">
      <c r="F402" s="436"/>
      <c r="G402" s="484"/>
      <c r="H402" s="484"/>
      <c r="I402" s="484"/>
      <c r="J402" s="484"/>
      <c r="K402" s="245"/>
      <c r="L402" s="323"/>
      <c r="M402" s="322"/>
      <c r="N402" s="276"/>
      <c r="O402" s="392"/>
      <c r="P402" s="51"/>
      <c r="Q402" s="233"/>
      <c r="R402" s="233"/>
      <c r="S402" s="392"/>
      <c r="U402" s="233"/>
      <c r="V402" s="233"/>
    </row>
    <row r="403" spans="6:22" s="36" customFormat="1" ht="12.75" x14ac:dyDescent="0.2">
      <c r="F403" s="436"/>
      <c r="G403" s="484"/>
      <c r="H403" s="484"/>
      <c r="I403" s="484"/>
      <c r="J403" s="484"/>
      <c r="K403" s="245"/>
      <c r="L403" s="323"/>
      <c r="M403" s="322"/>
      <c r="N403" s="276"/>
      <c r="O403" s="392"/>
      <c r="P403" s="51"/>
      <c r="Q403" s="233"/>
      <c r="R403" s="233"/>
      <c r="S403" s="392"/>
      <c r="U403" s="233"/>
      <c r="V403" s="233"/>
    </row>
    <row r="404" spans="6:22" s="36" customFormat="1" ht="12.75" x14ac:dyDescent="0.2">
      <c r="F404" s="436"/>
      <c r="G404" s="484"/>
      <c r="H404" s="484"/>
      <c r="I404" s="484"/>
      <c r="J404" s="484"/>
      <c r="K404" s="245"/>
      <c r="L404" s="323"/>
      <c r="M404" s="322"/>
      <c r="N404" s="276"/>
      <c r="O404" s="392"/>
      <c r="P404" s="51"/>
      <c r="Q404" s="233"/>
      <c r="R404" s="233"/>
      <c r="S404" s="392"/>
      <c r="U404" s="233"/>
      <c r="V404" s="233"/>
    </row>
    <row r="405" spans="6:22" s="36" customFormat="1" ht="12.75" x14ac:dyDescent="0.2">
      <c r="F405" s="436"/>
      <c r="G405" s="484"/>
      <c r="H405" s="484"/>
      <c r="I405" s="484"/>
      <c r="J405" s="484"/>
      <c r="K405" s="245"/>
      <c r="L405" s="323"/>
      <c r="M405" s="322"/>
      <c r="N405" s="276"/>
      <c r="O405" s="392"/>
      <c r="P405" s="51"/>
      <c r="Q405" s="233"/>
      <c r="R405" s="233"/>
      <c r="S405" s="392"/>
      <c r="U405" s="233"/>
      <c r="V405" s="233"/>
    </row>
    <row r="406" spans="6:22" s="36" customFormat="1" ht="12.75" x14ac:dyDescent="0.2">
      <c r="F406" s="436"/>
      <c r="G406" s="484"/>
      <c r="H406" s="484"/>
      <c r="I406" s="484"/>
      <c r="J406" s="484"/>
      <c r="K406" s="245"/>
      <c r="L406" s="323"/>
      <c r="M406" s="322"/>
      <c r="N406" s="276"/>
      <c r="O406" s="392"/>
      <c r="P406" s="51"/>
      <c r="Q406" s="233"/>
      <c r="R406" s="233"/>
      <c r="S406" s="392"/>
      <c r="U406" s="233"/>
      <c r="V406" s="233"/>
    </row>
    <row r="407" spans="6:22" s="36" customFormat="1" ht="12.75" x14ac:dyDescent="0.2">
      <c r="F407" s="436"/>
      <c r="G407" s="484"/>
      <c r="H407" s="484"/>
      <c r="I407" s="484"/>
      <c r="J407" s="484"/>
      <c r="K407" s="245"/>
      <c r="L407" s="323"/>
      <c r="M407" s="322"/>
      <c r="N407" s="276"/>
      <c r="O407" s="392"/>
      <c r="P407" s="51"/>
      <c r="Q407" s="233"/>
      <c r="R407" s="233"/>
      <c r="S407" s="392"/>
      <c r="U407" s="233"/>
      <c r="V407" s="233"/>
    </row>
    <row r="408" spans="6:22" s="36" customFormat="1" ht="12.75" x14ac:dyDescent="0.2">
      <c r="F408" s="436"/>
      <c r="G408" s="484"/>
      <c r="H408" s="484"/>
      <c r="I408" s="484"/>
      <c r="J408" s="484"/>
      <c r="K408" s="245"/>
      <c r="L408" s="323"/>
      <c r="M408" s="322"/>
      <c r="N408" s="276"/>
      <c r="O408" s="392"/>
      <c r="P408" s="51"/>
      <c r="Q408" s="233"/>
      <c r="R408" s="233"/>
      <c r="S408" s="392"/>
      <c r="U408" s="233"/>
      <c r="V408" s="233"/>
    </row>
    <row r="409" spans="6:22" s="36" customFormat="1" ht="12.75" x14ac:dyDescent="0.2">
      <c r="F409" s="436"/>
      <c r="G409" s="484"/>
      <c r="H409" s="484"/>
      <c r="I409" s="484"/>
      <c r="J409" s="484"/>
      <c r="K409" s="245"/>
      <c r="L409" s="323"/>
      <c r="M409" s="322"/>
      <c r="N409" s="276"/>
      <c r="O409" s="392"/>
      <c r="P409" s="51"/>
      <c r="Q409" s="233"/>
      <c r="R409" s="233"/>
      <c r="S409" s="392"/>
      <c r="U409" s="233"/>
      <c r="V409" s="233"/>
    </row>
    <row r="410" spans="6:22" s="36" customFormat="1" ht="12.75" x14ac:dyDescent="0.2">
      <c r="F410" s="436"/>
      <c r="G410" s="484"/>
      <c r="H410" s="484"/>
      <c r="I410" s="484"/>
      <c r="J410" s="484"/>
      <c r="K410" s="245"/>
      <c r="L410" s="323"/>
      <c r="M410" s="322"/>
      <c r="N410" s="276"/>
      <c r="O410" s="392"/>
      <c r="P410" s="51"/>
      <c r="Q410" s="233"/>
      <c r="R410" s="233"/>
      <c r="S410" s="392"/>
      <c r="U410" s="233"/>
      <c r="V410" s="233"/>
    </row>
    <row r="411" spans="6:22" s="36" customFormat="1" ht="12.75" x14ac:dyDescent="0.2">
      <c r="F411" s="436"/>
      <c r="G411" s="484"/>
      <c r="H411" s="484"/>
      <c r="I411" s="484"/>
      <c r="J411" s="484"/>
      <c r="K411" s="245"/>
      <c r="L411" s="323"/>
      <c r="M411" s="322"/>
      <c r="N411" s="276"/>
      <c r="O411" s="392"/>
      <c r="P411" s="51"/>
      <c r="Q411" s="233"/>
      <c r="R411" s="233"/>
      <c r="S411" s="392"/>
      <c r="U411" s="233"/>
      <c r="V411" s="233"/>
    </row>
    <row r="412" spans="6:22" s="36" customFormat="1" ht="12.75" x14ac:dyDescent="0.2">
      <c r="F412" s="436"/>
      <c r="G412" s="484"/>
      <c r="H412" s="484"/>
      <c r="I412" s="484"/>
      <c r="J412" s="484"/>
      <c r="K412" s="245"/>
      <c r="L412" s="323"/>
      <c r="M412" s="322"/>
      <c r="N412" s="276"/>
      <c r="O412" s="392"/>
      <c r="P412" s="51"/>
      <c r="Q412" s="233"/>
      <c r="R412" s="233"/>
      <c r="S412" s="392"/>
      <c r="U412" s="233"/>
      <c r="V412" s="233"/>
    </row>
    <row r="413" spans="6:22" s="36" customFormat="1" ht="12.75" x14ac:dyDescent="0.2">
      <c r="F413" s="436"/>
      <c r="G413" s="484"/>
      <c r="H413" s="484"/>
      <c r="I413" s="484"/>
      <c r="J413" s="484"/>
      <c r="K413" s="245"/>
      <c r="L413" s="323"/>
      <c r="M413" s="322"/>
      <c r="N413" s="276"/>
      <c r="O413" s="392"/>
      <c r="P413" s="51"/>
      <c r="Q413" s="233"/>
      <c r="R413" s="233"/>
      <c r="S413" s="392"/>
      <c r="U413" s="233"/>
      <c r="V413" s="233"/>
    </row>
    <row r="414" spans="6:22" s="36" customFormat="1" ht="12.75" x14ac:dyDescent="0.2">
      <c r="F414" s="436"/>
      <c r="G414" s="484"/>
      <c r="H414" s="484"/>
      <c r="I414" s="484"/>
      <c r="J414" s="484"/>
      <c r="K414" s="245"/>
      <c r="L414" s="323"/>
      <c r="M414" s="322"/>
      <c r="N414" s="276"/>
      <c r="O414" s="392"/>
      <c r="P414" s="51"/>
      <c r="Q414" s="233"/>
      <c r="R414" s="233"/>
      <c r="S414" s="392"/>
      <c r="U414" s="233"/>
      <c r="V414" s="233"/>
    </row>
    <row r="415" spans="6:22" s="36" customFormat="1" ht="12.75" x14ac:dyDescent="0.2">
      <c r="F415" s="436"/>
      <c r="G415" s="484"/>
      <c r="H415" s="484"/>
      <c r="I415" s="484"/>
      <c r="J415" s="484"/>
      <c r="K415" s="245"/>
      <c r="L415" s="323"/>
      <c r="M415" s="322"/>
      <c r="N415" s="276"/>
      <c r="O415" s="392"/>
      <c r="P415" s="51"/>
      <c r="Q415" s="233"/>
      <c r="R415" s="233"/>
      <c r="S415" s="392"/>
      <c r="U415" s="233"/>
      <c r="V415" s="233"/>
    </row>
    <row r="416" spans="6:22" s="36" customFormat="1" ht="12.75" x14ac:dyDescent="0.2">
      <c r="F416" s="436"/>
      <c r="G416" s="484"/>
      <c r="H416" s="484"/>
      <c r="I416" s="484"/>
      <c r="J416" s="484"/>
      <c r="K416" s="245"/>
      <c r="L416" s="323"/>
      <c r="M416" s="322"/>
      <c r="N416" s="276"/>
      <c r="O416" s="392"/>
      <c r="P416" s="51"/>
      <c r="Q416" s="233"/>
      <c r="R416" s="233"/>
      <c r="S416" s="392"/>
      <c r="U416" s="233"/>
      <c r="V416" s="233"/>
    </row>
    <row r="417" spans="6:22" s="36" customFormat="1" ht="12.75" x14ac:dyDescent="0.2">
      <c r="F417" s="436"/>
      <c r="G417" s="484"/>
      <c r="H417" s="484"/>
      <c r="I417" s="484"/>
      <c r="J417" s="484"/>
      <c r="K417" s="245"/>
      <c r="L417" s="323"/>
      <c r="M417" s="322"/>
      <c r="N417" s="276"/>
      <c r="O417" s="392"/>
      <c r="P417" s="51"/>
      <c r="Q417" s="233"/>
      <c r="R417" s="233"/>
      <c r="S417" s="392"/>
      <c r="U417" s="233"/>
      <c r="V417" s="233"/>
    </row>
    <row r="418" spans="6:22" s="36" customFormat="1" ht="12.75" x14ac:dyDescent="0.2">
      <c r="F418" s="436"/>
      <c r="G418" s="484"/>
      <c r="H418" s="484"/>
      <c r="I418" s="484"/>
      <c r="J418" s="484"/>
      <c r="K418" s="245"/>
      <c r="L418" s="323"/>
      <c r="M418" s="322"/>
      <c r="N418" s="276"/>
      <c r="O418" s="392"/>
      <c r="P418" s="51"/>
      <c r="Q418" s="233"/>
      <c r="R418" s="233"/>
      <c r="S418" s="392"/>
      <c r="U418" s="233"/>
      <c r="V418" s="233"/>
    </row>
    <row r="419" spans="6:22" s="36" customFormat="1" ht="12.75" x14ac:dyDescent="0.2">
      <c r="F419" s="436"/>
      <c r="G419" s="484"/>
      <c r="H419" s="484"/>
      <c r="I419" s="484"/>
      <c r="J419" s="484"/>
      <c r="K419" s="245"/>
      <c r="L419" s="323"/>
      <c r="M419" s="322"/>
      <c r="N419" s="276"/>
      <c r="O419" s="392"/>
      <c r="P419" s="51"/>
      <c r="Q419" s="233"/>
      <c r="R419" s="233"/>
      <c r="S419" s="392"/>
      <c r="U419" s="233"/>
      <c r="V419" s="233"/>
    </row>
    <row r="420" spans="6:22" s="36" customFormat="1" ht="12.75" x14ac:dyDescent="0.2">
      <c r="F420" s="436"/>
      <c r="G420" s="484"/>
      <c r="H420" s="484"/>
      <c r="I420" s="484"/>
      <c r="J420" s="484"/>
      <c r="K420" s="245"/>
      <c r="L420" s="323"/>
      <c r="M420" s="322"/>
      <c r="N420" s="276"/>
      <c r="O420" s="392"/>
      <c r="P420" s="51"/>
      <c r="Q420" s="233"/>
      <c r="R420" s="233"/>
      <c r="S420" s="392"/>
      <c r="U420" s="233"/>
      <c r="V420" s="233"/>
    </row>
    <row r="421" spans="6:22" s="36" customFormat="1" ht="12.75" x14ac:dyDescent="0.2">
      <c r="F421" s="436"/>
      <c r="G421" s="484"/>
      <c r="H421" s="484"/>
      <c r="I421" s="484"/>
      <c r="J421" s="484"/>
      <c r="K421" s="245"/>
      <c r="L421" s="323"/>
      <c r="M421" s="322"/>
      <c r="N421" s="276"/>
      <c r="O421" s="392"/>
      <c r="P421" s="51"/>
      <c r="Q421" s="233"/>
      <c r="R421" s="233"/>
      <c r="S421" s="392"/>
      <c r="U421" s="233"/>
      <c r="V421" s="233"/>
    </row>
    <row r="422" spans="6:22" s="36" customFormat="1" ht="12.75" x14ac:dyDescent="0.2">
      <c r="F422" s="436"/>
      <c r="G422" s="484"/>
      <c r="H422" s="484"/>
      <c r="I422" s="484"/>
      <c r="J422" s="484"/>
      <c r="K422" s="245"/>
      <c r="L422" s="323"/>
      <c r="M422" s="322"/>
      <c r="N422" s="276"/>
      <c r="O422" s="392"/>
      <c r="P422" s="51"/>
      <c r="Q422" s="233"/>
      <c r="R422" s="233"/>
      <c r="S422" s="392"/>
      <c r="U422" s="233"/>
      <c r="V422" s="233"/>
    </row>
    <row r="423" spans="6:22" s="36" customFormat="1" ht="12.75" x14ac:dyDescent="0.2">
      <c r="F423" s="436"/>
      <c r="G423" s="484"/>
      <c r="H423" s="484"/>
      <c r="I423" s="484"/>
      <c r="J423" s="484"/>
      <c r="K423" s="245"/>
      <c r="L423" s="323"/>
      <c r="M423" s="322"/>
      <c r="N423" s="276"/>
      <c r="O423" s="392"/>
      <c r="P423" s="51"/>
      <c r="Q423" s="233"/>
      <c r="R423" s="233"/>
      <c r="S423" s="392"/>
      <c r="U423" s="233"/>
      <c r="V423" s="233"/>
    </row>
    <row r="424" spans="6:22" s="36" customFormat="1" ht="12.75" x14ac:dyDescent="0.2">
      <c r="F424" s="436"/>
      <c r="G424" s="484"/>
      <c r="H424" s="484"/>
      <c r="I424" s="484"/>
      <c r="J424" s="484"/>
      <c r="K424" s="245"/>
      <c r="L424" s="323"/>
      <c r="M424" s="322"/>
      <c r="N424" s="276"/>
      <c r="O424" s="392"/>
      <c r="P424" s="51"/>
      <c r="Q424" s="233"/>
      <c r="R424" s="233"/>
      <c r="S424" s="392"/>
      <c r="U424" s="233"/>
      <c r="V424" s="233"/>
    </row>
    <row r="425" spans="6:22" s="36" customFormat="1" ht="12.75" x14ac:dyDescent="0.2">
      <c r="F425" s="436"/>
      <c r="G425" s="484"/>
      <c r="H425" s="484"/>
      <c r="I425" s="484"/>
      <c r="J425" s="484"/>
      <c r="K425" s="245"/>
      <c r="L425" s="323"/>
      <c r="M425" s="322"/>
      <c r="N425" s="276"/>
      <c r="O425" s="392"/>
      <c r="P425" s="51"/>
      <c r="Q425" s="233"/>
      <c r="R425" s="233"/>
      <c r="S425" s="392"/>
      <c r="U425" s="233"/>
      <c r="V425" s="233"/>
    </row>
    <row r="426" spans="6:22" s="36" customFormat="1" ht="12.75" x14ac:dyDescent="0.2">
      <c r="F426" s="436"/>
      <c r="G426" s="484"/>
      <c r="H426" s="484"/>
      <c r="I426" s="484"/>
      <c r="J426" s="484"/>
      <c r="K426" s="245"/>
      <c r="L426" s="323"/>
      <c r="M426" s="322"/>
      <c r="N426" s="276"/>
      <c r="O426" s="392"/>
      <c r="P426" s="51"/>
      <c r="Q426" s="233"/>
      <c r="R426" s="233"/>
      <c r="S426" s="392"/>
      <c r="U426" s="233"/>
      <c r="V426" s="233"/>
    </row>
    <row r="427" spans="6:22" s="36" customFormat="1" ht="12.75" x14ac:dyDescent="0.2">
      <c r="F427" s="436"/>
      <c r="G427" s="484"/>
      <c r="H427" s="484"/>
      <c r="I427" s="484"/>
      <c r="J427" s="484"/>
      <c r="K427" s="245"/>
      <c r="L427" s="323"/>
      <c r="M427" s="322"/>
      <c r="N427" s="276"/>
      <c r="O427" s="392"/>
      <c r="P427" s="51"/>
      <c r="Q427" s="233"/>
      <c r="R427" s="233"/>
      <c r="S427" s="392"/>
      <c r="U427" s="233"/>
      <c r="V427" s="233"/>
    </row>
    <row r="428" spans="6:22" s="36" customFormat="1" ht="12.75" x14ac:dyDescent="0.2">
      <c r="F428" s="436"/>
      <c r="G428" s="484"/>
      <c r="H428" s="484"/>
      <c r="I428" s="484"/>
      <c r="J428" s="484"/>
      <c r="K428" s="245"/>
      <c r="L428" s="323"/>
      <c r="M428" s="322"/>
      <c r="N428" s="276"/>
      <c r="O428" s="392"/>
      <c r="P428" s="51"/>
      <c r="Q428" s="233"/>
      <c r="R428" s="233"/>
      <c r="S428" s="392"/>
      <c r="U428" s="233"/>
      <c r="V428" s="233"/>
    </row>
    <row r="429" spans="6:22" s="36" customFormat="1" ht="12.75" x14ac:dyDescent="0.2">
      <c r="F429" s="436"/>
      <c r="G429" s="484"/>
      <c r="H429" s="484"/>
      <c r="I429" s="484"/>
      <c r="J429" s="484"/>
      <c r="K429" s="245"/>
      <c r="L429" s="323"/>
      <c r="M429" s="322"/>
      <c r="N429" s="276"/>
      <c r="O429" s="392"/>
      <c r="P429" s="51"/>
      <c r="Q429" s="233"/>
      <c r="R429" s="233"/>
      <c r="S429" s="392"/>
      <c r="U429" s="233"/>
      <c r="V429" s="233"/>
    </row>
    <row r="430" spans="6:22" s="36" customFormat="1" ht="12.75" x14ac:dyDescent="0.2">
      <c r="F430" s="436"/>
      <c r="G430" s="484"/>
      <c r="H430" s="484"/>
      <c r="I430" s="484"/>
      <c r="J430" s="484"/>
      <c r="K430" s="245"/>
      <c r="L430" s="323"/>
      <c r="M430" s="322"/>
      <c r="N430" s="276"/>
      <c r="O430" s="392"/>
      <c r="P430" s="51"/>
      <c r="Q430" s="233"/>
      <c r="R430" s="233"/>
      <c r="S430" s="392"/>
      <c r="U430" s="233"/>
      <c r="V430" s="233"/>
    </row>
    <row r="431" spans="6:22" s="36" customFormat="1" ht="12.75" x14ac:dyDescent="0.2">
      <c r="F431" s="436"/>
      <c r="G431" s="484"/>
      <c r="H431" s="484"/>
      <c r="I431" s="484"/>
      <c r="J431" s="484"/>
      <c r="K431" s="245"/>
      <c r="L431" s="323"/>
      <c r="M431" s="322"/>
      <c r="N431" s="276"/>
      <c r="O431" s="392"/>
      <c r="P431" s="51"/>
      <c r="Q431" s="233"/>
      <c r="R431" s="233"/>
      <c r="S431" s="392"/>
      <c r="U431" s="233"/>
      <c r="V431" s="233"/>
    </row>
    <row r="432" spans="6:22" s="36" customFormat="1" ht="12.75" x14ac:dyDescent="0.2">
      <c r="F432" s="436"/>
      <c r="G432" s="484"/>
      <c r="H432" s="484"/>
      <c r="I432" s="484"/>
      <c r="J432" s="484"/>
      <c r="K432" s="245"/>
      <c r="L432" s="323"/>
      <c r="M432" s="322"/>
      <c r="N432" s="276"/>
      <c r="O432" s="392"/>
      <c r="P432" s="51"/>
      <c r="Q432" s="233"/>
      <c r="R432" s="233"/>
      <c r="S432" s="392"/>
      <c r="U432" s="233"/>
      <c r="V432" s="233"/>
    </row>
    <row r="433" spans="6:22" s="36" customFormat="1" ht="12.75" x14ac:dyDescent="0.2">
      <c r="F433" s="436"/>
      <c r="G433" s="484"/>
      <c r="H433" s="484"/>
      <c r="I433" s="484"/>
      <c r="J433" s="484"/>
      <c r="K433" s="245"/>
      <c r="L433" s="323"/>
      <c r="M433" s="322"/>
      <c r="N433" s="276"/>
      <c r="O433" s="392"/>
      <c r="P433" s="51"/>
      <c r="Q433" s="233"/>
      <c r="R433" s="233"/>
      <c r="S433" s="392"/>
      <c r="U433" s="233"/>
      <c r="V433" s="233"/>
    </row>
    <row r="434" spans="6:22" s="36" customFormat="1" ht="12.75" x14ac:dyDescent="0.2">
      <c r="F434" s="436"/>
      <c r="G434" s="484"/>
      <c r="H434" s="484"/>
      <c r="I434" s="484"/>
      <c r="J434" s="484"/>
      <c r="K434" s="245"/>
      <c r="L434" s="323"/>
      <c r="M434" s="322"/>
      <c r="N434" s="276"/>
      <c r="O434" s="392"/>
      <c r="P434" s="51"/>
      <c r="Q434" s="233"/>
      <c r="R434" s="233"/>
      <c r="S434" s="392"/>
      <c r="U434" s="233"/>
      <c r="V434" s="233"/>
    </row>
    <row r="435" spans="6:22" s="36" customFormat="1" ht="12.75" x14ac:dyDescent="0.2">
      <c r="F435" s="436"/>
      <c r="G435" s="484"/>
      <c r="H435" s="484"/>
      <c r="I435" s="484"/>
      <c r="J435" s="484"/>
      <c r="K435" s="245"/>
      <c r="L435" s="323"/>
      <c r="M435" s="322"/>
      <c r="N435" s="276"/>
      <c r="O435" s="392"/>
      <c r="P435" s="51"/>
      <c r="Q435" s="233"/>
      <c r="R435" s="233"/>
      <c r="S435" s="392"/>
      <c r="U435" s="233"/>
      <c r="V435" s="233"/>
    </row>
    <row r="436" spans="6:22" s="36" customFormat="1" ht="12.75" x14ac:dyDescent="0.2">
      <c r="F436" s="436"/>
      <c r="G436" s="484"/>
      <c r="H436" s="484"/>
      <c r="I436" s="484"/>
      <c r="J436" s="484"/>
      <c r="K436" s="245"/>
      <c r="L436" s="323"/>
      <c r="M436" s="322"/>
      <c r="N436" s="276"/>
      <c r="O436" s="392"/>
      <c r="P436" s="51"/>
      <c r="Q436" s="233"/>
      <c r="R436" s="233"/>
      <c r="S436" s="392"/>
      <c r="U436" s="233"/>
      <c r="V436" s="233"/>
    </row>
    <row r="437" spans="6:22" s="36" customFormat="1" ht="12.75" x14ac:dyDescent="0.2">
      <c r="F437" s="436"/>
      <c r="G437" s="484"/>
      <c r="H437" s="484"/>
      <c r="I437" s="484"/>
      <c r="J437" s="484"/>
      <c r="K437" s="245"/>
      <c r="L437" s="323"/>
      <c r="M437" s="322"/>
      <c r="N437" s="276"/>
      <c r="O437" s="392"/>
      <c r="P437" s="51"/>
      <c r="Q437" s="233"/>
      <c r="R437" s="233"/>
      <c r="S437" s="392"/>
      <c r="U437" s="233"/>
      <c r="V437" s="233"/>
    </row>
    <row r="438" spans="6:22" s="36" customFormat="1" ht="12.75" x14ac:dyDescent="0.2">
      <c r="F438" s="436"/>
      <c r="G438" s="484"/>
      <c r="H438" s="484"/>
      <c r="I438" s="484"/>
      <c r="J438" s="484"/>
      <c r="K438" s="245"/>
      <c r="L438" s="323"/>
      <c r="M438" s="322"/>
      <c r="N438" s="276"/>
      <c r="O438" s="392"/>
      <c r="P438" s="51"/>
      <c r="Q438" s="233"/>
      <c r="R438" s="233"/>
      <c r="S438" s="392"/>
      <c r="U438" s="233"/>
      <c r="V438" s="233"/>
    </row>
    <row r="439" spans="6:22" s="36" customFormat="1" ht="12.75" x14ac:dyDescent="0.2">
      <c r="F439" s="436"/>
      <c r="G439" s="484"/>
      <c r="H439" s="484"/>
      <c r="I439" s="484"/>
      <c r="J439" s="484"/>
      <c r="K439" s="245"/>
      <c r="L439" s="323"/>
      <c r="M439" s="322"/>
      <c r="N439" s="276"/>
      <c r="O439" s="392"/>
      <c r="P439" s="51"/>
      <c r="Q439" s="233"/>
      <c r="R439" s="233"/>
      <c r="S439" s="392"/>
      <c r="U439" s="233"/>
      <c r="V439" s="233"/>
    </row>
    <row r="440" spans="6:22" s="36" customFormat="1" ht="12.75" x14ac:dyDescent="0.2">
      <c r="F440" s="436"/>
      <c r="G440" s="484"/>
      <c r="H440" s="484"/>
      <c r="I440" s="484"/>
      <c r="J440" s="484"/>
      <c r="K440" s="245"/>
      <c r="L440" s="323"/>
      <c r="M440" s="322"/>
      <c r="N440" s="276"/>
      <c r="O440" s="392"/>
      <c r="P440" s="51"/>
      <c r="Q440" s="233"/>
      <c r="R440" s="233"/>
      <c r="S440" s="392"/>
      <c r="U440" s="233"/>
      <c r="V440" s="233"/>
    </row>
    <row r="441" spans="6:22" s="36" customFormat="1" ht="12.75" x14ac:dyDescent="0.2">
      <c r="F441" s="436"/>
      <c r="G441" s="484"/>
      <c r="H441" s="484"/>
      <c r="I441" s="484"/>
      <c r="J441" s="484"/>
      <c r="K441" s="245"/>
      <c r="L441" s="323"/>
      <c r="M441" s="322"/>
      <c r="N441" s="276"/>
      <c r="O441" s="392"/>
      <c r="P441" s="51"/>
      <c r="Q441" s="233"/>
      <c r="R441" s="233"/>
      <c r="S441" s="392"/>
      <c r="U441" s="233"/>
      <c r="V441" s="233"/>
    </row>
    <row r="442" spans="6:22" s="36" customFormat="1" ht="12.75" x14ac:dyDescent="0.2">
      <c r="F442" s="436"/>
      <c r="G442" s="484"/>
      <c r="H442" s="484"/>
      <c r="I442" s="484"/>
      <c r="J442" s="484"/>
      <c r="K442" s="245"/>
      <c r="L442" s="323"/>
      <c r="M442" s="322"/>
      <c r="N442" s="276"/>
      <c r="O442" s="392"/>
      <c r="P442" s="51"/>
      <c r="Q442" s="233"/>
      <c r="R442" s="233"/>
      <c r="S442" s="392"/>
      <c r="U442" s="233"/>
      <c r="V442" s="233"/>
    </row>
    <row r="443" spans="6:22" s="36" customFormat="1" ht="12.75" x14ac:dyDescent="0.2">
      <c r="F443" s="436"/>
      <c r="G443" s="484"/>
      <c r="H443" s="484"/>
      <c r="I443" s="484"/>
      <c r="J443" s="484"/>
      <c r="K443" s="245"/>
      <c r="L443" s="323"/>
      <c r="M443" s="322"/>
      <c r="N443" s="276"/>
      <c r="O443" s="392"/>
      <c r="P443" s="51"/>
      <c r="Q443" s="233"/>
      <c r="R443" s="233"/>
      <c r="S443" s="392"/>
      <c r="U443" s="233"/>
      <c r="V443" s="233"/>
    </row>
    <row r="444" spans="6:22" s="36" customFormat="1" ht="12.75" x14ac:dyDescent="0.2">
      <c r="F444" s="436"/>
      <c r="G444" s="484"/>
      <c r="H444" s="484"/>
      <c r="I444" s="484"/>
      <c r="J444" s="484"/>
      <c r="K444" s="245"/>
      <c r="L444" s="323"/>
      <c r="M444" s="322"/>
      <c r="N444" s="276"/>
      <c r="O444" s="392"/>
      <c r="P444" s="51"/>
      <c r="Q444" s="233"/>
      <c r="R444" s="233"/>
      <c r="S444" s="392"/>
      <c r="U444" s="233"/>
      <c r="V444" s="233"/>
    </row>
    <row r="445" spans="6:22" s="36" customFormat="1" ht="12.75" x14ac:dyDescent="0.2">
      <c r="F445" s="436"/>
      <c r="G445" s="484"/>
      <c r="H445" s="484"/>
      <c r="I445" s="484"/>
      <c r="J445" s="484"/>
      <c r="K445" s="245"/>
      <c r="L445" s="323"/>
      <c r="M445" s="322"/>
      <c r="N445" s="276"/>
      <c r="O445" s="392"/>
      <c r="P445" s="51"/>
      <c r="Q445" s="233"/>
      <c r="R445" s="233"/>
      <c r="S445" s="392"/>
      <c r="U445" s="233"/>
      <c r="V445" s="233"/>
    </row>
    <row r="446" spans="6:22" s="36" customFormat="1" ht="12.75" x14ac:dyDescent="0.2">
      <c r="F446" s="436"/>
      <c r="G446" s="484"/>
      <c r="H446" s="484"/>
      <c r="I446" s="484"/>
      <c r="J446" s="484"/>
      <c r="K446" s="245"/>
      <c r="L446" s="323"/>
      <c r="M446" s="322"/>
      <c r="N446" s="276"/>
      <c r="O446" s="392"/>
      <c r="P446" s="51"/>
      <c r="Q446" s="233"/>
      <c r="R446" s="233"/>
      <c r="S446" s="392"/>
      <c r="U446" s="233"/>
      <c r="V446" s="233"/>
    </row>
    <row r="447" spans="6:22" s="36" customFormat="1" ht="12.75" x14ac:dyDescent="0.2">
      <c r="F447" s="436"/>
      <c r="G447" s="484"/>
      <c r="H447" s="484"/>
      <c r="I447" s="484"/>
      <c r="J447" s="484"/>
      <c r="K447" s="245"/>
      <c r="L447" s="323"/>
      <c r="M447" s="322"/>
      <c r="N447" s="276"/>
      <c r="O447" s="392"/>
      <c r="P447" s="51"/>
      <c r="Q447" s="233"/>
      <c r="R447" s="233"/>
      <c r="S447" s="392"/>
      <c r="U447" s="233"/>
      <c r="V447" s="233"/>
    </row>
    <row r="448" spans="6:22" s="36" customFormat="1" ht="12.75" x14ac:dyDescent="0.2">
      <c r="F448" s="436"/>
      <c r="G448" s="484"/>
      <c r="H448" s="484"/>
      <c r="I448" s="484"/>
      <c r="J448" s="484"/>
      <c r="K448" s="245"/>
      <c r="L448" s="323"/>
      <c r="M448" s="322"/>
      <c r="N448" s="276"/>
      <c r="O448" s="392"/>
      <c r="P448" s="51"/>
      <c r="Q448" s="233"/>
      <c r="R448" s="233"/>
      <c r="S448" s="392"/>
      <c r="U448" s="233"/>
      <c r="V448" s="233"/>
    </row>
    <row r="449" spans="6:22" s="36" customFormat="1" ht="12.75" x14ac:dyDescent="0.2">
      <c r="F449" s="436"/>
      <c r="G449" s="484"/>
      <c r="H449" s="484"/>
      <c r="I449" s="484"/>
      <c r="J449" s="484"/>
      <c r="K449" s="245"/>
      <c r="L449" s="323"/>
      <c r="M449" s="322"/>
      <c r="N449" s="276"/>
      <c r="O449" s="392"/>
      <c r="P449" s="51"/>
      <c r="Q449" s="233"/>
      <c r="R449" s="233"/>
      <c r="S449" s="392"/>
      <c r="U449" s="233"/>
      <c r="V449" s="233"/>
    </row>
    <row r="450" spans="6:22" s="36" customFormat="1" ht="12.75" x14ac:dyDescent="0.2">
      <c r="F450" s="436"/>
      <c r="G450" s="484"/>
      <c r="H450" s="484"/>
      <c r="I450" s="484"/>
      <c r="J450" s="484"/>
      <c r="K450" s="245"/>
      <c r="L450" s="323"/>
      <c r="M450" s="322"/>
      <c r="N450" s="276"/>
      <c r="O450" s="392"/>
      <c r="P450" s="51"/>
      <c r="Q450" s="233"/>
      <c r="R450" s="233"/>
      <c r="S450" s="392"/>
      <c r="U450" s="233"/>
      <c r="V450" s="233"/>
    </row>
    <row r="451" spans="6:22" s="36" customFormat="1" ht="12.75" x14ac:dyDescent="0.2">
      <c r="F451" s="436"/>
      <c r="G451" s="484"/>
      <c r="H451" s="484"/>
      <c r="I451" s="484"/>
      <c r="J451" s="484"/>
      <c r="K451" s="245"/>
      <c r="L451" s="323"/>
      <c r="M451" s="322"/>
      <c r="N451" s="276"/>
      <c r="O451" s="392"/>
      <c r="P451" s="51"/>
      <c r="Q451" s="233"/>
      <c r="R451" s="233"/>
      <c r="S451" s="392"/>
      <c r="U451" s="233"/>
      <c r="V451" s="233"/>
    </row>
    <row r="452" spans="6:22" s="36" customFormat="1" ht="12.75" x14ac:dyDescent="0.2">
      <c r="F452" s="436"/>
      <c r="G452" s="484"/>
      <c r="H452" s="484"/>
      <c r="I452" s="484"/>
      <c r="J452" s="484"/>
      <c r="K452" s="245"/>
      <c r="L452" s="323"/>
      <c r="M452" s="322"/>
      <c r="N452" s="276"/>
      <c r="O452" s="392"/>
      <c r="P452" s="51"/>
      <c r="Q452" s="233"/>
      <c r="R452" s="233"/>
      <c r="S452" s="392"/>
      <c r="U452" s="233"/>
      <c r="V452" s="233"/>
    </row>
    <row r="453" spans="6:22" s="36" customFormat="1" ht="12.75" x14ac:dyDescent="0.2">
      <c r="F453" s="436"/>
      <c r="G453" s="484"/>
      <c r="H453" s="484"/>
      <c r="I453" s="484"/>
      <c r="J453" s="484"/>
      <c r="K453" s="245"/>
      <c r="L453" s="323"/>
      <c r="M453" s="322"/>
      <c r="N453" s="276"/>
      <c r="O453" s="392"/>
      <c r="P453" s="51"/>
      <c r="Q453" s="233"/>
      <c r="R453" s="233"/>
      <c r="S453" s="392"/>
      <c r="U453" s="233"/>
      <c r="V453" s="233"/>
    </row>
    <row r="454" spans="6:22" s="36" customFormat="1" ht="12.75" x14ac:dyDescent="0.2">
      <c r="F454" s="436"/>
      <c r="G454" s="484"/>
      <c r="H454" s="484"/>
      <c r="I454" s="484"/>
      <c r="J454" s="484"/>
      <c r="K454" s="245"/>
      <c r="L454" s="323"/>
      <c r="M454" s="322"/>
      <c r="N454" s="276"/>
      <c r="O454" s="392"/>
      <c r="P454" s="51"/>
      <c r="Q454" s="233"/>
      <c r="R454" s="233"/>
      <c r="S454" s="392"/>
      <c r="U454" s="233"/>
      <c r="V454" s="233"/>
    </row>
    <row r="455" spans="6:22" s="36" customFormat="1" ht="12.75" x14ac:dyDescent="0.2">
      <c r="F455" s="436"/>
      <c r="G455" s="484"/>
      <c r="H455" s="484"/>
      <c r="I455" s="484"/>
      <c r="J455" s="484"/>
      <c r="K455" s="245"/>
      <c r="L455" s="323"/>
      <c r="M455" s="322"/>
      <c r="N455" s="276"/>
      <c r="O455" s="392"/>
      <c r="P455" s="51"/>
      <c r="Q455" s="233"/>
      <c r="R455" s="233"/>
      <c r="S455" s="392"/>
      <c r="U455" s="233"/>
      <c r="V455" s="233"/>
    </row>
    <row r="456" spans="6:22" s="36" customFormat="1" ht="12.75" x14ac:dyDescent="0.2">
      <c r="F456" s="436"/>
      <c r="G456" s="484"/>
      <c r="H456" s="484"/>
      <c r="I456" s="484"/>
      <c r="J456" s="484"/>
      <c r="K456" s="245"/>
      <c r="L456" s="323"/>
      <c r="M456" s="322"/>
      <c r="N456" s="276"/>
      <c r="O456" s="392"/>
      <c r="P456" s="51"/>
      <c r="Q456" s="233"/>
      <c r="R456" s="233"/>
      <c r="S456" s="392"/>
      <c r="U456" s="233"/>
      <c r="V456" s="233"/>
    </row>
    <row r="457" spans="6:22" s="36" customFormat="1" ht="12.75" x14ac:dyDescent="0.2">
      <c r="F457" s="436"/>
      <c r="G457" s="484"/>
      <c r="H457" s="484"/>
      <c r="I457" s="484"/>
      <c r="J457" s="484"/>
      <c r="K457" s="245"/>
      <c r="L457" s="323"/>
      <c r="M457" s="322"/>
      <c r="N457" s="276"/>
      <c r="O457" s="392"/>
      <c r="P457" s="51"/>
      <c r="Q457" s="233"/>
      <c r="R457" s="233"/>
      <c r="S457" s="392"/>
      <c r="U457" s="233"/>
      <c r="V457" s="233"/>
    </row>
    <row r="458" spans="6:22" s="36" customFormat="1" ht="12.75" x14ac:dyDescent="0.2">
      <c r="F458" s="436"/>
      <c r="G458" s="484"/>
      <c r="H458" s="484"/>
      <c r="I458" s="484"/>
      <c r="J458" s="484"/>
      <c r="K458" s="245"/>
      <c r="L458" s="323"/>
      <c r="M458" s="322"/>
      <c r="N458" s="276"/>
      <c r="O458" s="392"/>
      <c r="P458" s="51"/>
      <c r="Q458" s="233"/>
      <c r="R458" s="233"/>
      <c r="S458" s="392"/>
      <c r="U458" s="233"/>
      <c r="V458" s="233"/>
    </row>
    <row r="459" spans="6:22" s="36" customFormat="1" ht="12.75" x14ac:dyDescent="0.2">
      <c r="F459" s="436"/>
      <c r="G459" s="484"/>
      <c r="H459" s="484"/>
      <c r="I459" s="484"/>
      <c r="J459" s="484"/>
      <c r="K459" s="245"/>
      <c r="L459" s="323"/>
      <c r="M459" s="322"/>
      <c r="N459" s="276"/>
      <c r="O459" s="392"/>
      <c r="P459" s="51"/>
      <c r="Q459" s="233"/>
      <c r="R459" s="233"/>
      <c r="S459" s="392"/>
      <c r="U459" s="233"/>
      <c r="V459" s="233"/>
    </row>
    <row r="460" spans="6:22" s="36" customFormat="1" ht="12.75" x14ac:dyDescent="0.2">
      <c r="F460" s="436"/>
      <c r="G460" s="484"/>
      <c r="H460" s="484"/>
      <c r="I460" s="484"/>
      <c r="J460" s="484"/>
      <c r="K460" s="245"/>
      <c r="L460" s="323"/>
      <c r="M460" s="322"/>
      <c r="N460" s="276"/>
      <c r="O460" s="392"/>
      <c r="P460" s="51"/>
      <c r="Q460" s="233"/>
      <c r="R460" s="233"/>
      <c r="S460" s="392"/>
      <c r="U460" s="233"/>
      <c r="V460" s="233"/>
    </row>
    <row r="461" spans="6:22" s="36" customFormat="1" ht="12.75" x14ac:dyDescent="0.2">
      <c r="F461" s="436"/>
      <c r="G461" s="484"/>
      <c r="H461" s="484"/>
      <c r="I461" s="484"/>
      <c r="J461" s="484"/>
      <c r="K461" s="245"/>
      <c r="L461" s="323"/>
      <c r="M461" s="322"/>
      <c r="N461" s="276"/>
      <c r="O461" s="392"/>
      <c r="P461" s="51"/>
      <c r="Q461" s="233"/>
      <c r="R461" s="233"/>
      <c r="S461" s="392"/>
      <c r="U461" s="233"/>
      <c r="V461" s="233"/>
    </row>
    <row r="462" spans="6:22" s="36" customFormat="1" ht="12.75" x14ac:dyDescent="0.2">
      <c r="F462" s="436"/>
      <c r="G462" s="484"/>
      <c r="H462" s="484"/>
      <c r="I462" s="484"/>
      <c r="J462" s="484"/>
      <c r="K462" s="245"/>
      <c r="L462" s="323"/>
      <c r="M462" s="322"/>
      <c r="N462" s="276"/>
      <c r="O462" s="392"/>
      <c r="P462" s="51"/>
      <c r="Q462" s="233"/>
      <c r="R462" s="233"/>
      <c r="S462" s="392"/>
      <c r="U462" s="233"/>
      <c r="V462" s="233"/>
    </row>
    <row r="463" spans="6:22" s="36" customFormat="1" ht="12.75" x14ac:dyDescent="0.2">
      <c r="F463" s="436"/>
      <c r="G463" s="484"/>
      <c r="H463" s="484"/>
      <c r="I463" s="484"/>
      <c r="J463" s="484"/>
      <c r="K463" s="245"/>
      <c r="L463" s="323"/>
      <c r="M463" s="322"/>
      <c r="N463" s="276"/>
      <c r="O463" s="392"/>
      <c r="P463" s="51"/>
      <c r="Q463" s="233"/>
      <c r="R463" s="233"/>
      <c r="S463" s="392"/>
      <c r="U463" s="233"/>
      <c r="V463" s="233"/>
    </row>
    <row r="464" spans="6:22" s="36" customFormat="1" ht="12.75" x14ac:dyDescent="0.2">
      <c r="F464" s="436"/>
      <c r="G464" s="484"/>
      <c r="H464" s="484"/>
      <c r="I464" s="484"/>
      <c r="J464" s="484"/>
      <c r="K464" s="245"/>
      <c r="L464" s="323"/>
      <c r="M464" s="322"/>
      <c r="N464" s="276"/>
      <c r="O464" s="392"/>
      <c r="P464" s="51"/>
      <c r="Q464" s="233"/>
      <c r="R464" s="233"/>
      <c r="S464" s="392"/>
      <c r="U464" s="233"/>
      <c r="V464" s="233"/>
    </row>
    <row r="465" spans="6:22" s="36" customFormat="1" ht="12.75" x14ac:dyDescent="0.2">
      <c r="F465" s="436"/>
      <c r="G465" s="484"/>
      <c r="H465" s="484"/>
      <c r="I465" s="484"/>
      <c r="J465" s="484"/>
      <c r="K465" s="245"/>
      <c r="L465" s="323"/>
      <c r="M465" s="322"/>
      <c r="N465" s="276"/>
      <c r="O465" s="392"/>
      <c r="P465" s="51"/>
      <c r="Q465" s="233"/>
      <c r="R465" s="233"/>
      <c r="S465" s="392"/>
      <c r="U465" s="233"/>
      <c r="V465" s="233"/>
    </row>
    <row r="466" spans="6:22" s="36" customFormat="1" ht="12.75" x14ac:dyDescent="0.2">
      <c r="F466" s="436"/>
      <c r="G466" s="484"/>
      <c r="H466" s="484"/>
      <c r="I466" s="484"/>
      <c r="J466" s="484"/>
      <c r="K466" s="245"/>
      <c r="L466" s="323"/>
      <c r="M466" s="322"/>
      <c r="N466" s="276"/>
      <c r="O466" s="392"/>
      <c r="P466" s="51"/>
      <c r="Q466" s="233"/>
      <c r="R466" s="233"/>
      <c r="S466" s="392"/>
      <c r="U466" s="233"/>
      <c r="V466" s="233"/>
    </row>
    <row r="467" spans="6:22" s="36" customFormat="1" ht="12.75" x14ac:dyDescent="0.2">
      <c r="F467" s="436"/>
      <c r="G467" s="484"/>
      <c r="H467" s="484"/>
      <c r="I467" s="484"/>
      <c r="J467" s="484"/>
      <c r="K467" s="245"/>
      <c r="L467" s="323"/>
      <c r="M467" s="322"/>
      <c r="N467" s="276"/>
      <c r="O467" s="392"/>
      <c r="P467" s="51"/>
      <c r="Q467" s="233"/>
      <c r="R467" s="233"/>
      <c r="S467" s="392"/>
      <c r="U467" s="233"/>
      <c r="V467" s="233"/>
    </row>
    <row r="468" spans="6:22" s="36" customFormat="1" ht="12.75" x14ac:dyDescent="0.2">
      <c r="F468" s="436"/>
      <c r="G468" s="484"/>
      <c r="H468" s="484"/>
      <c r="I468" s="484"/>
      <c r="J468" s="484"/>
      <c r="K468" s="245"/>
      <c r="L468" s="323"/>
      <c r="M468" s="322"/>
      <c r="N468" s="276"/>
      <c r="O468" s="392"/>
      <c r="P468" s="51"/>
      <c r="Q468" s="233"/>
      <c r="R468" s="233"/>
      <c r="S468" s="392"/>
      <c r="U468" s="233"/>
      <c r="V468" s="233"/>
    </row>
    <row r="469" spans="6:22" s="36" customFormat="1" ht="12.75" x14ac:dyDescent="0.2">
      <c r="F469" s="436"/>
      <c r="G469" s="484"/>
      <c r="H469" s="484"/>
      <c r="I469" s="484"/>
      <c r="J469" s="484"/>
      <c r="K469" s="245"/>
      <c r="L469" s="323"/>
      <c r="M469" s="322"/>
      <c r="N469" s="276"/>
      <c r="O469" s="392"/>
      <c r="P469" s="51"/>
      <c r="Q469" s="233"/>
      <c r="R469" s="233"/>
      <c r="S469" s="392"/>
      <c r="U469" s="233"/>
      <c r="V469" s="233"/>
    </row>
    <row r="470" spans="6:22" s="36" customFormat="1" ht="12.75" x14ac:dyDescent="0.2">
      <c r="F470" s="436"/>
      <c r="G470" s="484"/>
      <c r="H470" s="484"/>
      <c r="I470" s="484"/>
      <c r="J470" s="484"/>
      <c r="K470" s="245"/>
      <c r="L470" s="323"/>
      <c r="M470" s="322"/>
      <c r="N470" s="276"/>
      <c r="O470" s="392"/>
      <c r="P470" s="51"/>
      <c r="Q470" s="233"/>
      <c r="R470" s="233"/>
      <c r="S470" s="392"/>
      <c r="U470" s="233"/>
      <c r="V470" s="233"/>
    </row>
    <row r="471" spans="6:22" s="36" customFormat="1" ht="12.75" x14ac:dyDescent="0.2">
      <c r="F471" s="436"/>
      <c r="G471" s="484"/>
      <c r="H471" s="484"/>
      <c r="I471" s="484"/>
      <c r="J471" s="484"/>
      <c r="K471" s="245"/>
      <c r="L471" s="323"/>
      <c r="M471" s="322"/>
      <c r="N471" s="276"/>
      <c r="O471" s="392"/>
      <c r="P471" s="51"/>
      <c r="Q471" s="233"/>
      <c r="R471" s="233"/>
      <c r="S471" s="392"/>
      <c r="U471" s="233"/>
      <c r="V471" s="233"/>
    </row>
    <row r="472" spans="6:22" s="36" customFormat="1" ht="12.75" x14ac:dyDescent="0.2">
      <c r="F472" s="436"/>
      <c r="G472" s="484"/>
      <c r="H472" s="484"/>
      <c r="I472" s="484"/>
      <c r="J472" s="484"/>
      <c r="K472" s="245"/>
      <c r="L472" s="323"/>
      <c r="M472" s="322"/>
      <c r="N472" s="276"/>
      <c r="O472" s="392"/>
      <c r="P472" s="51"/>
      <c r="Q472" s="233"/>
      <c r="R472" s="233"/>
      <c r="S472" s="392"/>
      <c r="U472" s="233"/>
      <c r="V472" s="233"/>
    </row>
    <row r="473" spans="6:22" s="36" customFormat="1" ht="12.75" x14ac:dyDescent="0.2">
      <c r="F473" s="436"/>
      <c r="G473" s="484"/>
      <c r="H473" s="484"/>
      <c r="I473" s="484"/>
      <c r="J473" s="484"/>
      <c r="K473" s="245"/>
      <c r="L473" s="323"/>
      <c r="M473" s="322"/>
      <c r="N473" s="276"/>
      <c r="O473" s="392"/>
      <c r="P473" s="51"/>
      <c r="Q473" s="233"/>
      <c r="R473" s="233"/>
      <c r="S473" s="392"/>
      <c r="U473" s="233"/>
      <c r="V473" s="233"/>
    </row>
    <row r="474" spans="6:22" s="36" customFormat="1" ht="12.75" x14ac:dyDescent="0.2">
      <c r="F474" s="436"/>
      <c r="G474" s="484"/>
      <c r="H474" s="484"/>
      <c r="I474" s="484"/>
      <c r="J474" s="484"/>
      <c r="K474" s="245"/>
      <c r="L474" s="323"/>
      <c r="M474" s="322"/>
      <c r="N474" s="276"/>
      <c r="O474" s="392"/>
      <c r="P474" s="51"/>
      <c r="Q474" s="233"/>
      <c r="R474" s="233"/>
      <c r="S474" s="392"/>
      <c r="U474" s="233"/>
      <c r="V474" s="233"/>
    </row>
    <row r="475" spans="6:22" s="36" customFormat="1" ht="12.75" x14ac:dyDescent="0.2">
      <c r="F475" s="436"/>
      <c r="G475" s="484"/>
      <c r="H475" s="484"/>
      <c r="I475" s="484"/>
      <c r="J475" s="484"/>
      <c r="K475" s="245"/>
      <c r="L475" s="323"/>
      <c r="M475" s="322"/>
      <c r="N475" s="276"/>
      <c r="O475" s="392"/>
      <c r="P475" s="51"/>
      <c r="Q475" s="233"/>
      <c r="R475" s="233"/>
      <c r="S475" s="392"/>
      <c r="U475" s="233"/>
      <c r="V475" s="233"/>
    </row>
    <row r="476" spans="6:22" s="36" customFormat="1" ht="12.75" x14ac:dyDescent="0.2">
      <c r="F476" s="436"/>
      <c r="G476" s="484"/>
      <c r="H476" s="484"/>
      <c r="I476" s="484"/>
      <c r="J476" s="484"/>
      <c r="K476" s="245"/>
      <c r="L476" s="323"/>
      <c r="M476" s="322"/>
      <c r="N476" s="276"/>
      <c r="O476" s="392"/>
      <c r="P476" s="51"/>
      <c r="Q476" s="233"/>
      <c r="R476" s="233"/>
      <c r="S476" s="392"/>
      <c r="U476" s="233"/>
      <c r="V476" s="233"/>
    </row>
    <row r="477" spans="6:22" s="36" customFormat="1" ht="12.75" x14ac:dyDescent="0.2">
      <c r="F477" s="436"/>
      <c r="G477" s="484"/>
      <c r="H477" s="484"/>
      <c r="I477" s="484"/>
      <c r="J477" s="484"/>
      <c r="K477" s="245"/>
      <c r="L477" s="323"/>
      <c r="M477" s="322"/>
      <c r="N477" s="276"/>
      <c r="O477" s="392"/>
      <c r="P477" s="51"/>
      <c r="Q477" s="233"/>
      <c r="R477" s="233"/>
      <c r="S477" s="392"/>
      <c r="U477" s="233"/>
      <c r="V477" s="233"/>
    </row>
    <row r="478" spans="6:22" s="36" customFormat="1" ht="12.75" x14ac:dyDescent="0.2">
      <c r="F478" s="436"/>
      <c r="G478" s="484"/>
      <c r="H478" s="484"/>
      <c r="I478" s="484"/>
      <c r="J478" s="484"/>
      <c r="K478" s="245"/>
      <c r="L478" s="323"/>
      <c r="M478" s="322"/>
      <c r="N478" s="276"/>
      <c r="O478" s="392"/>
      <c r="P478" s="51"/>
      <c r="Q478" s="233"/>
      <c r="R478" s="233"/>
      <c r="S478" s="392"/>
      <c r="U478" s="233"/>
      <c r="V478" s="233"/>
    </row>
    <row r="479" spans="6:22" s="36" customFormat="1" ht="12.75" x14ac:dyDescent="0.2">
      <c r="F479" s="436"/>
      <c r="G479" s="484"/>
      <c r="H479" s="484"/>
      <c r="I479" s="484"/>
      <c r="J479" s="484"/>
      <c r="K479" s="245"/>
      <c r="L479" s="323"/>
      <c r="M479" s="322"/>
      <c r="N479" s="276"/>
      <c r="O479" s="392"/>
      <c r="P479" s="51"/>
      <c r="Q479" s="233"/>
      <c r="R479" s="233"/>
      <c r="S479" s="392"/>
      <c r="U479" s="233"/>
      <c r="V479" s="233"/>
    </row>
    <row r="480" spans="6:22" s="36" customFormat="1" ht="12.75" x14ac:dyDescent="0.2">
      <c r="F480" s="436"/>
      <c r="G480" s="484"/>
      <c r="H480" s="484"/>
      <c r="I480" s="484"/>
      <c r="J480" s="484"/>
      <c r="K480" s="245"/>
      <c r="L480" s="323"/>
      <c r="M480" s="322"/>
      <c r="N480" s="276"/>
      <c r="O480" s="392"/>
      <c r="P480" s="51"/>
      <c r="Q480" s="233"/>
      <c r="R480" s="233"/>
      <c r="S480" s="392"/>
      <c r="U480" s="233"/>
      <c r="V480" s="233"/>
    </row>
    <row r="481" spans="6:22" s="36" customFormat="1" ht="12.75" x14ac:dyDescent="0.2">
      <c r="F481" s="436"/>
      <c r="G481" s="484"/>
      <c r="H481" s="484"/>
      <c r="I481" s="484"/>
      <c r="J481" s="484"/>
      <c r="K481" s="245"/>
      <c r="L481" s="323"/>
      <c r="M481" s="322"/>
      <c r="N481" s="276"/>
      <c r="O481" s="392"/>
      <c r="P481" s="51"/>
      <c r="Q481" s="233"/>
      <c r="R481" s="233"/>
      <c r="S481" s="392"/>
      <c r="U481" s="233"/>
      <c r="V481" s="233"/>
    </row>
    <row r="482" spans="6:22" s="36" customFormat="1" ht="12.75" x14ac:dyDescent="0.2">
      <c r="F482" s="436"/>
      <c r="G482" s="484"/>
      <c r="H482" s="484"/>
      <c r="I482" s="484"/>
      <c r="J482" s="484"/>
      <c r="K482" s="245"/>
      <c r="L482" s="323"/>
      <c r="M482" s="322"/>
      <c r="N482" s="276"/>
      <c r="O482" s="392"/>
      <c r="P482" s="51"/>
      <c r="Q482" s="233"/>
      <c r="R482" s="233"/>
      <c r="S482" s="392"/>
      <c r="U482" s="233"/>
      <c r="V482" s="233"/>
    </row>
    <row r="483" spans="6:22" s="36" customFormat="1" ht="12.75" x14ac:dyDescent="0.2">
      <c r="F483" s="436"/>
      <c r="G483" s="484"/>
      <c r="H483" s="484"/>
      <c r="I483" s="484"/>
      <c r="J483" s="484"/>
      <c r="K483" s="245"/>
      <c r="L483" s="323"/>
      <c r="M483" s="322"/>
      <c r="N483" s="276"/>
      <c r="O483" s="392"/>
      <c r="P483" s="51"/>
      <c r="Q483" s="233"/>
      <c r="R483" s="233"/>
      <c r="S483" s="392"/>
      <c r="U483" s="233"/>
      <c r="V483" s="233"/>
    </row>
    <row r="484" spans="6:22" s="36" customFormat="1" ht="12.75" x14ac:dyDescent="0.2">
      <c r="F484" s="436"/>
      <c r="G484" s="484"/>
      <c r="H484" s="484"/>
      <c r="I484" s="484"/>
      <c r="J484" s="484"/>
      <c r="K484" s="245"/>
      <c r="L484" s="323"/>
      <c r="M484" s="322"/>
      <c r="N484" s="276"/>
      <c r="O484" s="392"/>
      <c r="P484" s="51"/>
      <c r="Q484" s="233"/>
      <c r="R484" s="233"/>
      <c r="S484" s="392"/>
      <c r="U484" s="233"/>
      <c r="V484" s="233"/>
    </row>
    <row r="485" spans="6:22" s="36" customFormat="1" ht="12.75" x14ac:dyDescent="0.2">
      <c r="F485" s="436"/>
      <c r="G485" s="484"/>
      <c r="H485" s="484"/>
      <c r="I485" s="484"/>
      <c r="J485" s="484"/>
      <c r="K485" s="245"/>
      <c r="L485" s="323"/>
      <c r="M485" s="322"/>
      <c r="N485" s="276"/>
      <c r="O485" s="392"/>
      <c r="P485" s="51"/>
      <c r="Q485" s="233"/>
      <c r="R485" s="233"/>
      <c r="S485" s="392"/>
      <c r="U485" s="233"/>
      <c r="V485" s="233"/>
    </row>
    <row r="486" spans="6:22" s="36" customFormat="1" ht="12.75" x14ac:dyDescent="0.2">
      <c r="F486" s="436"/>
      <c r="G486" s="484"/>
      <c r="H486" s="484"/>
      <c r="I486" s="484"/>
      <c r="J486" s="484"/>
      <c r="K486" s="245"/>
      <c r="L486" s="323"/>
      <c r="M486" s="322"/>
      <c r="N486" s="276"/>
      <c r="O486" s="392"/>
      <c r="P486" s="51"/>
      <c r="Q486" s="233"/>
      <c r="R486" s="233"/>
      <c r="S486" s="392"/>
      <c r="U486" s="233"/>
      <c r="V486" s="233"/>
    </row>
    <row r="487" spans="6:22" s="36" customFormat="1" ht="12.75" x14ac:dyDescent="0.2">
      <c r="F487" s="436"/>
      <c r="G487" s="484"/>
      <c r="H487" s="484"/>
      <c r="I487" s="484"/>
      <c r="J487" s="484"/>
      <c r="K487" s="245"/>
      <c r="L487" s="323"/>
      <c r="M487" s="322"/>
      <c r="N487" s="276"/>
      <c r="O487" s="392"/>
      <c r="P487" s="51"/>
      <c r="Q487" s="233"/>
      <c r="R487" s="233"/>
      <c r="S487" s="392"/>
      <c r="U487" s="233"/>
      <c r="V487" s="233"/>
    </row>
    <row r="488" spans="6:22" s="36" customFormat="1" ht="12.75" x14ac:dyDescent="0.2">
      <c r="F488" s="436"/>
      <c r="G488" s="484"/>
      <c r="H488" s="484"/>
      <c r="I488" s="484"/>
      <c r="J488" s="484"/>
      <c r="K488" s="245"/>
      <c r="L488" s="323"/>
      <c r="M488" s="322"/>
      <c r="N488" s="276"/>
      <c r="O488" s="392"/>
      <c r="P488" s="51"/>
      <c r="Q488" s="233"/>
      <c r="R488" s="233"/>
      <c r="S488" s="392"/>
      <c r="U488" s="233"/>
      <c r="V488" s="233"/>
    </row>
    <row r="489" spans="6:22" s="36" customFormat="1" ht="12.75" x14ac:dyDescent="0.2">
      <c r="F489" s="436"/>
      <c r="G489" s="484"/>
      <c r="H489" s="484"/>
      <c r="I489" s="484"/>
      <c r="J489" s="484"/>
      <c r="K489" s="245"/>
      <c r="L489" s="323"/>
      <c r="M489" s="322"/>
      <c r="N489" s="276"/>
      <c r="O489" s="392"/>
      <c r="P489" s="51"/>
      <c r="Q489" s="233"/>
      <c r="R489" s="233"/>
      <c r="S489" s="392"/>
      <c r="U489" s="233"/>
      <c r="V489" s="233"/>
    </row>
    <row r="490" spans="6:22" s="36" customFormat="1" ht="12.75" x14ac:dyDescent="0.2">
      <c r="F490" s="436"/>
      <c r="G490" s="484"/>
      <c r="H490" s="484"/>
      <c r="I490" s="484"/>
      <c r="J490" s="484"/>
      <c r="K490" s="245"/>
      <c r="L490" s="323"/>
      <c r="M490" s="322"/>
      <c r="N490" s="276"/>
      <c r="O490" s="392"/>
      <c r="P490" s="51"/>
      <c r="Q490" s="233"/>
      <c r="R490" s="233"/>
      <c r="S490" s="392"/>
      <c r="U490" s="233"/>
      <c r="V490" s="233"/>
    </row>
    <row r="491" spans="6:22" s="36" customFormat="1" ht="12.75" x14ac:dyDescent="0.2">
      <c r="F491" s="436"/>
      <c r="G491" s="484"/>
      <c r="H491" s="484"/>
      <c r="I491" s="484"/>
      <c r="J491" s="484"/>
      <c r="K491" s="245"/>
      <c r="L491" s="323"/>
      <c r="M491" s="322"/>
      <c r="N491" s="276"/>
      <c r="O491" s="392"/>
      <c r="P491" s="51"/>
      <c r="Q491" s="233"/>
      <c r="R491" s="233"/>
      <c r="S491" s="392"/>
      <c r="U491" s="233"/>
      <c r="V491" s="233"/>
    </row>
    <row r="492" spans="6:22" s="36" customFormat="1" ht="12.75" x14ac:dyDescent="0.2">
      <c r="F492" s="436"/>
      <c r="G492" s="484"/>
      <c r="H492" s="484"/>
      <c r="I492" s="484"/>
      <c r="J492" s="484"/>
      <c r="K492" s="245"/>
      <c r="L492" s="323"/>
      <c r="M492" s="322"/>
      <c r="N492" s="276"/>
      <c r="O492" s="392"/>
      <c r="P492" s="51"/>
      <c r="Q492" s="233"/>
      <c r="R492" s="233"/>
      <c r="S492" s="392"/>
      <c r="U492" s="233"/>
      <c r="V492" s="233"/>
    </row>
    <row r="493" spans="6:22" s="36" customFormat="1" ht="12.75" x14ac:dyDescent="0.2">
      <c r="F493" s="436"/>
      <c r="G493" s="484"/>
      <c r="H493" s="484"/>
      <c r="I493" s="484"/>
      <c r="J493" s="484"/>
      <c r="K493" s="245"/>
      <c r="L493" s="323"/>
      <c r="M493" s="322"/>
      <c r="N493" s="276"/>
      <c r="O493" s="392"/>
      <c r="P493" s="51"/>
      <c r="Q493" s="233"/>
      <c r="R493" s="233"/>
      <c r="S493" s="392"/>
      <c r="U493" s="233"/>
      <c r="V493" s="233"/>
    </row>
    <row r="494" spans="6:22" s="36" customFormat="1" ht="12.75" x14ac:dyDescent="0.2">
      <c r="F494" s="436"/>
      <c r="G494" s="484"/>
      <c r="H494" s="484"/>
      <c r="I494" s="484"/>
      <c r="J494" s="484"/>
      <c r="K494" s="245"/>
      <c r="L494" s="323"/>
      <c r="M494" s="322"/>
      <c r="N494" s="276"/>
      <c r="O494" s="392"/>
      <c r="P494" s="51"/>
      <c r="Q494" s="233"/>
      <c r="R494" s="233"/>
      <c r="S494" s="392"/>
      <c r="U494" s="233"/>
      <c r="V494" s="233"/>
    </row>
    <row r="495" spans="6:22" s="36" customFormat="1" ht="12.75" x14ac:dyDescent="0.2">
      <c r="F495" s="436"/>
      <c r="G495" s="484"/>
      <c r="H495" s="484"/>
      <c r="I495" s="484"/>
      <c r="J495" s="484"/>
      <c r="K495" s="245"/>
      <c r="L495" s="323"/>
      <c r="M495" s="322"/>
      <c r="N495" s="276"/>
      <c r="O495" s="392"/>
      <c r="P495" s="51"/>
      <c r="Q495" s="233"/>
      <c r="R495" s="233"/>
      <c r="S495" s="392"/>
      <c r="U495" s="233"/>
      <c r="V495" s="233"/>
    </row>
    <row r="496" spans="6:22" s="36" customFormat="1" ht="12.75" x14ac:dyDescent="0.2">
      <c r="F496" s="436"/>
      <c r="G496" s="484"/>
      <c r="H496" s="484"/>
      <c r="I496" s="484"/>
      <c r="J496" s="484"/>
      <c r="K496" s="245"/>
      <c r="L496" s="323"/>
      <c r="M496" s="322"/>
      <c r="N496" s="276"/>
      <c r="O496" s="392"/>
      <c r="P496" s="51"/>
      <c r="Q496" s="233"/>
      <c r="R496" s="233"/>
      <c r="S496" s="392"/>
      <c r="U496" s="233"/>
      <c r="V496" s="233"/>
    </row>
    <row r="497" spans="6:22" s="36" customFormat="1" ht="12.75" x14ac:dyDescent="0.2">
      <c r="F497" s="436"/>
      <c r="G497" s="484"/>
      <c r="H497" s="484"/>
      <c r="I497" s="484"/>
      <c r="J497" s="484"/>
      <c r="K497" s="245"/>
      <c r="L497" s="323"/>
      <c r="M497" s="322"/>
      <c r="N497" s="276"/>
      <c r="O497" s="392"/>
      <c r="P497" s="51"/>
      <c r="Q497" s="233"/>
      <c r="R497" s="233"/>
      <c r="S497" s="392"/>
      <c r="U497" s="233"/>
      <c r="V497" s="233"/>
    </row>
    <row r="498" spans="6:22" s="36" customFormat="1" ht="12.75" x14ac:dyDescent="0.2">
      <c r="F498" s="436"/>
      <c r="G498" s="484"/>
      <c r="H498" s="484"/>
      <c r="I498" s="484"/>
      <c r="J498" s="484"/>
      <c r="K498" s="245"/>
      <c r="L498" s="323"/>
      <c r="M498" s="322"/>
      <c r="N498" s="276"/>
      <c r="O498" s="392"/>
      <c r="P498" s="51"/>
      <c r="Q498" s="233"/>
      <c r="R498" s="233"/>
      <c r="S498" s="392"/>
      <c r="U498" s="233"/>
      <c r="V498" s="233"/>
    </row>
    <row r="499" spans="6:22" s="36" customFormat="1" ht="12.75" x14ac:dyDescent="0.2">
      <c r="F499" s="436"/>
      <c r="G499" s="484"/>
      <c r="H499" s="484"/>
      <c r="I499" s="484"/>
      <c r="J499" s="484"/>
      <c r="K499" s="245"/>
      <c r="L499" s="323"/>
      <c r="M499" s="322"/>
      <c r="N499" s="276"/>
      <c r="O499" s="392"/>
      <c r="P499" s="51"/>
      <c r="Q499" s="233"/>
      <c r="R499" s="233"/>
      <c r="S499" s="392"/>
      <c r="U499" s="233"/>
      <c r="V499" s="233"/>
    </row>
    <row r="500" spans="6:22" s="36" customFormat="1" ht="12.75" x14ac:dyDescent="0.2">
      <c r="F500" s="436"/>
      <c r="G500" s="484"/>
      <c r="H500" s="484"/>
      <c r="I500" s="484"/>
      <c r="J500" s="484"/>
      <c r="K500" s="245"/>
      <c r="L500" s="323"/>
      <c r="M500" s="322"/>
      <c r="N500" s="276"/>
      <c r="O500" s="392"/>
      <c r="P500" s="51"/>
      <c r="Q500" s="233"/>
      <c r="R500" s="233"/>
      <c r="S500" s="392"/>
      <c r="U500" s="233"/>
      <c r="V500" s="233"/>
    </row>
    <row r="501" spans="6:22" s="36" customFormat="1" ht="12.75" x14ac:dyDescent="0.2">
      <c r="F501" s="436"/>
      <c r="G501" s="484"/>
      <c r="H501" s="484"/>
      <c r="I501" s="484"/>
      <c r="J501" s="484"/>
      <c r="K501" s="245"/>
      <c r="L501" s="323"/>
      <c r="M501" s="322"/>
      <c r="N501" s="276"/>
      <c r="O501" s="392"/>
      <c r="P501" s="51"/>
      <c r="Q501" s="233"/>
      <c r="R501" s="233"/>
      <c r="S501" s="392"/>
      <c r="U501" s="233"/>
      <c r="V501" s="233"/>
    </row>
    <row r="502" spans="6:22" s="36" customFormat="1" ht="12.75" x14ac:dyDescent="0.2">
      <c r="F502" s="436"/>
      <c r="G502" s="484"/>
      <c r="H502" s="484"/>
      <c r="I502" s="484"/>
      <c r="J502" s="484"/>
      <c r="K502" s="245"/>
      <c r="L502" s="323"/>
      <c r="M502" s="322"/>
      <c r="N502" s="276"/>
      <c r="O502" s="392"/>
      <c r="P502" s="51"/>
      <c r="Q502" s="233"/>
      <c r="R502" s="233"/>
      <c r="S502" s="392"/>
      <c r="U502" s="233"/>
      <c r="V502" s="233"/>
    </row>
    <row r="503" spans="6:22" s="36" customFormat="1" ht="12.75" x14ac:dyDescent="0.2">
      <c r="F503" s="436"/>
      <c r="G503" s="484"/>
      <c r="H503" s="484"/>
      <c r="I503" s="484"/>
      <c r="J503" s="484"/>
      <c r="K503" s="245"/>
      <c r="L503" s="323"/>
      <c r="M503" s="322"/>
      <c r="N503" s="276"/>
      <c r="O503" s="392"/>
      <c r="P503" s="51"/>
      <c r="Q503" s="233"/>
      <c r="R503" s="233"/>
      <c r="S503" s="392"/>
      <c r="U503" s="233"/>
      <c r="V503" s="233"/>
    </row>
    <row r="504" spans="6:22" s="36" customFormat="1" ht="12.75" x14ac:dyDescent="0.2">
      <c r="F504" s="436"/>
      <c r="G504" s="484"/>
      <c r="H504" s="484"/>
      <c r="I504" s="484"/>
      <c r="J504" s="484"/>
      <c r="K504" s="245"/>
      <c r="L504" s="323"/>
      <c r="M504" s="322"/>
      <c r="N504" s="276"/>
      <c r="O504" s="392"/>
      <c r="P504" s="51"/>
      <c r="Q504" s="233"/>
      <c r="R504" s="233"/>
      <c r="S504" s="392"/>
      <c r="U504" s="233"/>
      <c r="V504" s="233"/>
    </row>
    <row r="505" spans="6:22" s="36" customFormat="1" ht="12.75" x14ac:dyDescent="0.2">
      <c r="F505" s="436"/>
      <c r="G505" s="484"/>
      <c r="H505" s="484"/>
      <c r="I505" s="484"/>
      <c r="J505" s="484"/>
      <c r="K505" s="245"/>
      <c r="L505" s="323"/>
      <c r="M505" s="322"/>
      <c r="N505" s="276"/>
      <c r="O505" s="392"/>
      <c r="P505" s="51"/>
      <c r="Q505" s="233"/>
      <c r="R505" s="233"/>
      <c r="S505" s="392"/>
      <c r="U505" s="233"/>
      <c r="V505" s="233"/>
    </row>
    <row r="506" spans="6:22" s="36" customFormat="1" ht="12.75" x14ac:dyDescent="0.2">
      <c r="F506" s="436"/>
      <c r="G506" s="484"/>
      <c r="H506" s="484"/>
      <c r="I506" s="484"/>
      <c r="J506" s="484"/>
      <c r="K506" s="245"/>
      <c r="L506" s="323"/>
      <c r="M506" s="322"/>
      <c r="N506" s="276"/>
      <c r="O506" s="392"/>
      <c r="P506" s="51"/>
      <c r="Q506" s="233"/>
      <c r="R506" s="233"/>
      <c r="S506" s="392"/>
      <c r="U506" s="233"/>
      <c r="V506" s="233"/>
    </row>
    <row r="507" spans="6:22" s="36" customFormat="1" ht="12.75" x14ac:dyDescent="0.2">
      <c r="F507" s="436"/>
      <c r="G507" s="484"/>
      <c r="H507" s="484"/>
      <c r="I507" s="484"/>
      <c r="J507" s="484"/>
      <c r="K507" s="245"/>
      <c r="L507" s="323"/>
      <c r="M507" s="322"/>
      <c r="N507" s="276"/>
      <c r="O507" s="392"/>
      <c r="P507" s="51"/>
      <c r="Q507" s="233"/>
      <c r="R507" s="233"/>
      <c r="S507" s="392"/>
      <c r="U507" s="233"/>
      <c r="V507" s="233"/>
    </row>
    <row r="508" spans="6:22" s="36" customFormat="1" ht="12.75" x14ac:dyDescent="0.2">
      <c r="F508" s="436"/>
      <c r="G508" s="484"/>
      <c r="H508" s="484"/>
      <c r="I508" s="484"/>
      <c r="J508" s="484"/>
      <c r="K508" s="245"/>
      <c r="L508" s="323"/>
      <c r="M508" s="322"/>
      <c r="N508" s="276"/>
      <c r="O508" s="392"/>
      <c r="P508" s="51"/>
      <c r="Q508" s="233"/>
      <c r="R508" s="233"/>
      <c r="S508" s="392"/>
      <c r="U508" s="233"/>
      <c r="V508" s="233"/>
    </row>
    <row r="509" spans="6:22" s="36" customFormat="1" ht="12.75" x14ac:dyDescent="0.2">
      <c r="F509" s="436"/>
      <c r="G509" s="484"/>
      <c r="H509" s="484"/>
      <c r="I509" s="484"/>
      <c r="J509" s="484"/>
      <c r="K509" s="245"/>
      <c r="L509" s="323"/>
      <c r="M509" s="322"/>
      <c r="N509" s="276"/>
      <c r="O509" s="392"/>
      <c r="P509" s="51"/>
      <c r="Q509" s="233"/>
      <c r="R509" s="233"/>
      <c r="S509" s="392"/>
      <c r="U509" s="233"/>
      <c r="V509" s="233"/>
    </row>
    <row r="510" spans="6:22" s="36" customFormat="1" ht="12.75" x14ac:dyDescent="0.2">
      <c r="F510" s="436"/>
      <c r="G510" s="484"/>
      <c r="H510" s="484"/>
      <c r="I510" s="484"/>
      <c r="J510" s="484"/>
      <c r="K510" s="245"/>
      <c r="L510" s="323"/>
      <c r="M510" s="322"/>
      <c r="N510" s="276"/>
      <c r="O510" s="392"/>
      <c r="P510" s="51"/>
      <c r="Q510" s="233"/>
      <c r="R510" s="233"/>
      <c r="S510" s="392"/>
      <c r="U510" s="233"/>
      <c r="V510" s="233"/>
    </row>
    <row r="511" spans="6:22" s="36" customFormat="1" ht="12.75" x14ac:dyDescent="0.2">
      <c r="F511" s="436"/>
      <c r="G511" s="484"/>
      <c r="H511" s="484"/>
      <c r="I511" s="484"/>
      <c r="J511" s="484"/>
      <c r="K511" s="245"/>
      <c r="L511" s="323"/>
      <c r="M511" s="322"/>
      <c r="N511" s="276"/>
      <c r="O511" s="392"/>
      <c r="P511" s="51"/>
      <c r="Q511" s="233"/>
      <c r="R511" s="233"/>
      <c r="S511" s="392"/>
      <c r="U511" s="233"/>
      <c r="V511" s="233"/>
    </row>
    <row r="512" spans="6:22" s="36" customFormat="1" ht="12.75" x14ac:dyDescent="0.2">
      <c r="F512" s="436"/>
      <c r="G512" s="484"/>
      <c r="H512" s="484"/>
      <c r="I512" s="484"/>
      <c r="J512" s="484"/>
      <c r="K512" s="245"/>
      <c r="L512" s="323"/>
      <c r="M512" s="322"/>
      <c r="N512" s="276"/>
      <c r="O512" s="392"/>
      <c r="P512" s="51"/>
      <c r="Q512" s="233"/>
      <c r="R512" s="233"/>
      <c r="S512" s="392"/>
      <c r="U512" s="233"/>
      <c r="V512" s="233"/>
    </row>
    <row r="513" spans="6:22" s="36" customFormat="1" ht="12.75" x14ac:dyDescent="0.2">
      <c r="F513" s="436"/>
      <c r="G513" s="484"/>
      <c r="H513" s="484"/>
      <c r="I513" s="484"/>
      <c r="J513" s="484"/>
      <c r="K513" s="245"/>
      <c r="L513" s="323"/>
      <c r="M513" s="322"/>
      <c r="N513" s="276"/>
      <c r="O513" s="392"/>
      <c r="P513" s="51"/>
      <c r="Q513" s="233"/>
      <c r="R513" s="233"/>
      <c r="S513" s="392"/>
      <c r="U513" s="233"/>
      <c r="V513" s="233"/>
    </row>
    <row r="514" spans="6:22" s="36" customFormat="1" ht="12.75" x14ac:dyDescent="0.2">
      <c r="F514" s="436"/>
      <c r="G514" s="484"/>
      <c r="H514" s="484"/>
      <c r="I514" s="484"/>
      <c r="J514" s="484"/>
      <c r="K514" s="245"/>
      <c r="L514" s="323"/>
      <c r="M514" s="322"/>
      <c r="N514" s="276"/>
      <c r="O514" s="392"/>
      <c r="P514" s="51"/>
      <c r="Q514" s="233"/>
      <c r="R514" s="233"/>
      <c r="S514" s="392"/>
      <c r="U514" s="233"/>
      <c r="V514" s="233"/>
    </row>
    <row r="515" spans="6:22" s="36" customFormat="1" ht="12.75" x14ac:dyDescent="0.2">
      <c r="F515" s="436"/>
      <c r="G515" s="484"/>
      <c r="H515" s="484"/>
      <c r="I515" s="484"/>
      <c r="J515" s="484"/>
      <c r="K515" s="245"/>
      <c r="L515" s="323"/>
      <c r="M515" s="322"/>
      <c r="N515" s="276"/>
      <c r="O515" s="392"/>
      <c r="P515" s="51"/>
      <c r="Q515" s="233"/>
      <c r="R515" s="233"/>
      <c r="S515" s="392"/>
      <c r="U515" s="233"/>
      <c r="V515" s="233"/>
    </row>
    <row r="516" spans="6:22" s="36" customFormat="1" ht="12.75" x14ac:dyDescent="0.2">
      <c r="F516" s="436"/>
      <c r="G516" s="484"/>
      <c r="H516" s="484"/>
      <c r="I516" s="484"/>
      <c r="J516" s="484"/>
      <c r="K516" s="245"/>
      <c r="L516" s="323"/>
      <c r="M516" s="322"/>
      <c r="N516" s="276"/>
      <c r="O516" s="392"/>
      <c r="P516" s="51"/>
      <c r="Q516" s="233"/>
      <c r="R516" s="233"/>
      <c r="S516" s="392"/>
      <c r="U516" s="233"/>
      <c r="V516" s="233"/>
    </row>
    <row r="517" spans="6:22" s="36" customFormat="1" ht="12.75" x14ac:dyDescent="0.2">
      <c r="F517" s="436"/>
      <c r="G517" s="484"/>
      <c r="H517" s="484"/>
      <c r="I517" s="484"/>
      <c r="J517" s="484"/>
      <c r="K517" s="245"/>
      <c r="L517" s="323"/>
      <c r="M517" s="322"/>
      <c r="N517" s="276"/>
      <c r="O517" s="392"/>
      <c r="P517" s="51"/>
      <c r="Q517" s="233"/>
      <c r="R517" s="233"/>
      <c r="S517" s="392"/>
      <c r="U517" s="233"/>
      <c r="V517" s="233"/>
    </row>
    <row r="518" spans="6:22" s="36" customFormat="1" ht="12.75" x14ac:dyDescent="0.2">
      <c r="F518" s="436"/>
      <c r="G518" s="484"/>
      <c r="H518" s="484"/>
      <c r="I518" s="484"/>
      <c r="J518" s="484"/>
      <c r="K518" s="245"/>
      <c r="L518" s="323"/>
      <c r="M518" s="322"/>
      <c r="N518" s="276"/>
      <c r="O518" s="392"/>
      <c r="P518" s="51"/>
      <c r="Q518" s="233"/>
      <c r="R518" s="233"/>
      <c r="S518" s="392"/>
      <c r="U518" s="233"/>
      <c r="V518" s="233"/>
    </row>
    <row r="519" spans="6:22" s="36" customFormat="1" ht="12.75" x14ac:dyDescent="0.2">
      <c r="F519" s="436"/>
      <c r="G519" s="484"/>
      <c r="H519" s="484"/>
      <c r="I519" s="484"/>
      <c r="J519" s="484"/>
      <c r="K519" s="245"/>
      <c r="L519" s="323"/>
      <c r="M519" s="322"/>
      <c r="N519" s="276"/>
      <c r="O519" s="392"/>
      <c r="P519" s="51"/>
      <c r="Q519" s="233"/>
      <c r="R519" s="233"/>
      <c r="S519" s="392"/>
      <c r="U519" s="233"/>
      <c r="V519" s="233"/>
    </row>
    <row r="520" spans="6:22" s="36" customFormat="1" ht="12.75" x14ac:dyDescent="0.2">
      <c r="F520" s="436"/>
      <c r="G520" s="484"/>
      <c r="H520" s="484"/>
      <c r="I520" s="484"/>
      <c r="J520" s="484"/>
      <c r="K520" s="245"/>
      <c r="L520" s="323"/>
      <c r="M520" s="322"/>
      <c r="N520" s="276"/>
      <c r="O520" s="392"/>
      <c r="P520" s="51"/>
      <c r="Q520" s="233"/>
      <c r="R520" s="233"/>
      <c r="S520" s="392"/>
      <c r="U520" s="233"/>
      <c r="V520" s="233"/>
    </row>
    <row r="521" spans="6:22" s="36" customFormat="1" ht="12.75" x14ac:dyDescent="0.2">
      <c r="F521" s="436"/>
      <c r="G521" s="484"/>
      <c r="H521" s="484"/>
      <c r="I521" s="484"/>
      <c r="J521" s="484"/>
      <c r="K521" s="245"/>
      <c r="L521" s="323"/>
      <c r="M521" s="322"/>
      <c r="N521" s="276"/>
      <c r="O521" s="392"/>
      <c r="P521" s="51"/>
      <c r="Q521" s="233"/>
      <c r="R521" s="233"/>
      <c r="S521" s="392"/>
      <c r="U521" s="233"/>
      <c r="V521" s="233"/>
    </row>
    <row r="522" spans="6:22" s="36" customFormat="1" ht="12.75" x14ac:dyDescent="0.2">
      <c r="F522" s="436"/>
      <c r="G522" s="484"/>
      <c r="H522" s="484"/>
      <c r="I522" s="484"/>
      <c r="J522" s="484"/>
      <c r="K522" s="245"/>
      <c r="L522" s="323"/>
      <c r="M522" s="322"/>
      <c r="N522" s="276"/>
      <c r="O522" s="392"/>
      <c r="P522" s="51"/>
      <c r="Q522" s="233"/>
      <c r="R522" s="233"/>
      <c r="S522" s="392"/>
      <c r="U522" s="233"/>
      <c r="V522" s="233"/>
    </row>
    <row r="523" spans="6:22" s="36" customFormat="1" ht="12.75" x14ac:dyDescent="0.2">
      <c r="F523" s="436"/>
      <c r="G523" s="484"/>
      <c r="H523" s="484"/>
      <c r="I523" s="484"/>
      <c r="J523" s="484"/>
      <c r="K523" s="245"/>
      <c r="L523" s="323"/>
      <c r="M523" s="322"/>
      <c r="N523" s="276"/>
      <c r="O523" s="392"/>
      <c r="P523" s="51"/>
      <c r="Q523" s="233"/>
      <c r="R523" s="233"/>
      <c r="S523" s="392"/>
      <c r="U523" s="233"/>
      <c r="V523" s="233"/>
    </row>
    <row r="524" spans="6:22" s="36" customFormat="1" ht="12.75" x14ac:dyDescent="0.2">
      <c r="F524" s="436"/>
      <c r="G524" s="484"/>
      <c r="H524" s="484"/>
      <c r="I524" s="484"/>
      <c r="J524" s="484"/>
      <c r="K524" s="245"/>
      <c r="L524" s="323"/>
      <c r="M524" s="322"/>
      <c r="N524" s="276"/>
      <c r="O524" s="392"/>
      <c r="P524" s="51"/>
      <c r="Q524" s="233"/>
      <c r="R524" s="233"/>
      <c r="S524" s="392"/>
      <c r="U524" s="233"/>
      <c r="V524" s="233"/>
    </row>
    <row r="525" spans="6:22" s="36" customFormat="1" ht="12.75" x14ac:dyDescent="0.2">
      <c r="F525" s="436"/>
      <c r="G525" s="484"/>
      <c r="H525" s="484"/>
      <c r="I525" s="484"/>
      <c r="J525" s="484"/>
      <c r="K525" s="245"/>
      <c r="L525" s="323"/>
      <c r="M525" s="322"/>
      <c r="N525" s="276"/>
      <c r="O525" s="392"/>
      <c r="P525" s="51"/>
      <c r="Q525" s="233"/>
      <c r="R525" s="233"/>
      <c r="S525" s="392"/>
      <c r="U525" s="233"/>
      <c r="V525" s="233"/>
    </row>
    <row r="526" spans="6:22" s="36" customFormat="1" ht="12.75" x14ac:dyDescent="0.2">
      <c r="F526" s="436"/>
      <c r="G526" s="484"/>
      <c r="H526" s="484"/>
      <c r="I526" s="484"/>
      <c r="J526" s="484"/>
      <c r="K526" s="245"/>
      <c r="L526" s="323"/>
      <c r="M526" s="322"/>
      <c r="N526" s="276"/>
      <c r="O526" s="392"/>
      <c r="P526" s="51"/>
      <c r="Q526" s="233"/>
      <c r="R526" s="233"/>
      <c r="S526" s="392"/>
      <c r="U526" s="233"/>
      <c r="V526" s="233"/>
    </row>
    <row r="527" spans="6:22" s="36" customFormat="1" ht="12.75" x14ac:dyDescent="0.2">
      <c r="F527" s="436"/>
      <c r="G527" s="484"/>
      <c r="H527" s="484"/>
      <c r="I527" s="484"/>
      <c r="J527" s="484"/>
      <c r="K527" s="245"/>
      <c r="L527" s="323"/>
      <c r="M527" s="322"/>
      <c r="N527" s="276"/>
      <c r="O527" s="392"/>
      <c r="P527" s="51"/>
      <c r="Q527" s="233"/>
      <c r="R527" s="233"/>
      <c r="S527" s="392"/>
      <c r="U527" s="233"/>
      <c r="V527" s="233"/>
    </row>
    <row r="528" spans="6:22" s="36" customFormat="1" ht="12.75" x14ac:dyDescent="0.2">
      <c r="F528" s="436"/>
      <c r="G528" s="484"/>
      <c r="H528" s="484"/>
      <c r="I528" s="484"/>
      <c r="J528" s="484"/>
      <c r="K528" s="245"/>
      <c r="L528" s="323"/>
      <c r="M528" s="322"/>
      <c r="N528" s="276"/>
      <c r="O528" s="392"/>
      <c r="P528" s="51"/>
      <c r="Q528" s="233"/>
      <c r="R528" s="233"/>
      <c r="S528" s="392"/>
      <c r="U528" s="233"/>
      <c r="V528" s="233"/>
    </row>
    <row r="529" spans="6:22" s="36" customFormat="1" ht="12.75" x14ac:dyDescent="0.2">
      <c r="F529" s="436"/>
      <c r="G529" s="484"/>
      <c r="H529" s="484"/>
      <c r="I529" s="484"/>
      <c r="J529" s="484"/>
      <c r="K529" s="245"/>
      <c r="L529" s="323"/>
      <c r="M529" s="322"/>
      <c r="N529" s="276"/>
      <c r="O529" s="392"/>
      <c r="P529" s="51"/>
      <c r="Q529" s="233"/>
      <c r="R529" s="233"/>
      <c r="S529" s="392"/>
      <c r="U529" s="233"/>
      <c r="V529" s="233"/>
    </row>
    <row r="530" spans="6:22" s="36" customFormat="1" ht="12.75" x14ac:dyDescent="0.2">
      <c r="F530" s="436"/>
      <c r="G530" s="484"/>
      <c r="H530" s="484"/>
      <c r="I530" s="484"/>
      <c r="J530" s="484"/>
      <c r="K530" s="245"/>
      <c r="L530" s="323"/>
      <c r="M530" s="322"/>
      <c r="N530" s="276"/>
      <c r="O530" s="392"/>
      <c r="P530" s="51"/>
      <c r="Q530" s="233"/>
      <c r="R530" s="233"/>
      <c r="S530" s="392"/>
      <c r="U530" s="233"/>
      <c r="V530" s="233"/>
    </row>
    <row r="531" spans="6:22" s="36" customFormat="1" ht="12.75" x14ac:dyDescent="0.2">
      <c r="F531" s="436"/>
      <c r="G531" s="484"/>
      <c r="H531" s="484"/>
      <c r="I531" s="484"/>
      <c r="J531" s="484"/>
      <c r="K531" s="245"/>
      <c r="L531" s="323"/>
      <c r="M531" s="322"/>
      <c r="N531" s="276"/>
      <c r="O531" s="392"/>
      <c r="P531" s="51"/>
      <c r="Q531" s="233"/>
      <c r="R531" s="233"/>
      <c r="S531" s="392"/>
      <c r="U531" s="233"/>
      <c r="V531" s="233"/>
    </row>
    <row r="532" spans="6:22" s="36" customFormat="1" ht="12.75" x14ac:dyDescent="0.2">
      <c r="F532" s="436"/>
      <c r="G532" s="484"/>
      <c r="H532" s="484"/>
      <c r="I532" s="484"/>
      <c r="J532" s="484"/>
      <c r="K532" s="245"/>
      <c r="L532" s="323"/>
      <c r="M532" s="322"/>
      <c r="N532" s="276"/>
      <c r="O532" s="392"/>
      <c r="P532" s="51"/>
      <c r="Q532" s="233"/>
      <c r="R532" s="233"/>
      <c r="S532" s="392"/>
      <c r="U532" s="233"/>
      <c r="V532" s="233"/>
    </row>
    <row r="533" spans="6:22" s="36" customFormat="1" ht="12.75" x14ac:dyDescent="0.2">
      <c r="F533" s="436"/>
      <c r="G533" s="484"/>
      <c r="H533" s="484"/>
      <c r="I533" s="484"/>
      <c r="J533" s="484"/>
      <c r="K533" s="245"/>
      <c r="L533" s="323"/>
      <c r="M533" s="322"/>
      <c r="N533" s="276"/>
      <c r="O533" s="392"/>
      <c r="P533" s="51"/>
      <c r="Q533" s="233"/>
      <c r="R533" s="233"/>
      <c r="S533" s="392"/>
      <c r="U533" s="233"/>
      <c r="V533" s="233"/>
    </row>
    <row r="534" spans="6:22" s="36" customFormat="1" ht="12.75" x14ac:dyDescent="0.2">
      <c r="F534" s="436"/>
      <c r="G534" s="484"/>
      <c r="H534" s="484"/>
      <c r="I534" s="484"/>
      <c r="J534" s="484"/>
      <c r="K534" s="245"/>
      <c r="L534" s="323"/>
      <c r="M534" s="322"/>
      <c r="N534" s="276"/>
      <c r="O534" s="392"/>
      <c r="P534" s="51"/>
      <c r="Q534" s="233"/>
      <c r="R534" s="233"/>
      <c r="S534" s="392"/>
      <c r="U534" s="233"/>
      <c r="V534" s="233"/>
    </row>
    <row r="535" spans="6:22" s="36" customFormat="1" ht="12.75" x14ac:dyDescent="0.2">
      <c r="F535" s="436"/>
      <c r="G535" s="484"/>
      <c r="H535" s="484"/>
      <c r="I535" s="484"/>
      <c r="J535" s="484"/>
      <c r="K535" s="245"/>
      <c r="L535" s="323"/>
      <c r="M535" s="322"/>
      <c r="N535" s="276"/>
      <c r="O535" s="392"/>
      <c r="P535" s="51"/>
      <c r="Q535" s="233"/>
      <c r="R535" s="233"/>
      <c r="S535" s="392"/>
      <c r="U535" s="233"/>
      <c r="V535" s="233"/>
    </row>
    <row r="536" spans="6:22" s="36" customFormat="1" ht="12.75" x14ac:dyDescent="0.2">
      <c r="F536" s="436"/>
      <c r="G536" s="484"/>
      <c r="H536" s="484"/>
      <c r="I536" s="484"/>
      <c r="J536" s="484"/>
      <c r="K536" s="245"/>
      <c r="L536" s="323"/>
      <c r="M536" s="322"/>
      <c r="N536" s="276"/>
      <c r="O536" s="392"/>
      <c r="P536" s="51"/>
      <c r="Q536" s="233"/>
      <c r="R536" s="233"/>
      <c r="S536" s="392"/>
      <c r="U536" s="233"/>
      <c r="V536" s="233"/>
    </row>
    <row r="537" spans="6:22" s="36" customFormat="1" ht="12.75" x14ac:dyDescent="0.2">
      <c r="F537" s="436"/>
      <c r="G537" s="484"/>
      <c r="H537" s="484"/>
      <c r="I537" s="484"/>
      <c r="J537" s="484"/>
      <c r="K537" s="245"/>
      <c r="L537" s="323"/>
      <c r="M537" s="322"/>
      <c r="N537" s="276"/>
      <c r="O537" s="392"/>
      <c r="P537" s="51"/>
      <c r="Q537" s="233"/>
      <c r="R537" s="233"/>
      <c r="S537" s="392"/>
      <c r="U537" s="233"/>
      <c r="V537" s="233"/>
    </row>
    <row r="538" spans="6:22" s="36" customFormat="1" ht="12.75" x14ac:dyDescent="0.2">
      <c r="F538" s="436"/>
      <c r="G538" s="484"/>
      <c r="H538" s="484"/>
      <c r="I538" s="484"/>
      <c r="J538" s="484"/>
      <c r="K538" s="245"/>
      <c r="L538" s="323"/>
      <c r="M538" s="322"/>
      <c r="N538" s="276"/>
      <c r="O538" s="392"/>
      <c r="P538" s="51"/>
      <c r="Q538" s="233"/>
      <c r="R538" s="233"/>
      <c r="S538" s="392"/>
      <c r="U538" s="233"/>
      <c r="V538" s="233"/>
    </row>
    <row r="539" spans="6:22" s="36" customFormat="1" ht="12.75" x14ac:dyDescent="0.2">
      <c r="F539" s="436"/>
      <c r="G539" s="484"/>
      <c r="H539" s="484"/>
      <c r="I539" s="484"/>
      <c r="J539" s="484"/>
      <c r="K539" s="245"/>
      <c r="L539" s="323"/>
      <c r="M539" s="322"/>
      <c r="N539" s="276"/>
      <c r="O539" s="392"/>
      <c r="P539" s="51"/>
      <c r="Q539" s="233"/>
      <c r="R539" s="233"/>
      <c r="S539" s="392"/>
      <c r="U539" s="233"/>
      <c r="V539" s="233"/>
    </row>
    <row r="540" spans="6:22" s="36" customFormat="1" ht="12.75" x14ac:dyDescent="0.2">
      <c r="F540" s="436"/>
      <c r="G540" s="484"/>
      <c r="H540" s="484"/>
      <c r="I540" s="484"/>
      <c r="J540" s="484"/>
      <c r="K540" s="245"/>
      <c r="L540" s="323"/>
      <c r="M540" s="322"/>
      <c r="N540" s="276"/>
      <c r="O540" s="392"/>
      <c r="P540" s="51"/>
      <c r="Q540" s="233"/>
      <c r="R540" s="233"/>
      <c r="S540" s="392"/>
      <c r="U540" s="233"/>
      <c r="V540" s="233"/>
    </row>
    <row r="541" spans="6:22" s="36" customFormat="1" ht="12.75" x14ac:dyDescent="0.2">
      <c r="F541" s="436"/>
      <c r="G541" s="484"/>
      <c r="H541" s="484"/>
      <c r="I541" s="484"/>
      <c r="J541" s="484"/>
      <c r="K541" s="245"/>
      <c r="L541" s="323"/>
      <c r="M541" s="322"/>
      <c r="N541" s="276"/>
      <c r="O541" s="392"/>
      <c r="P541" s="51"/>
      <c r="Q541" s="233"/>
      <c r="R541" s="233"/>
      <c r="S541" s="392"/>
      <c r="U541" s="233"/>
      <c r="V541" s="233"/>
    </row>
    <row r="542" spans="6:22" s="36" customFormat="1" ht="12.75" x14ac:dyDescent="0.2">
      <c r="F542" s="436"/>
      <c r="G542" s="484"/>
      <c r="H542" s="484"/>
      <c r="I542" s="484"/>
      <c r="J542" s="484"/>
      <c r="K542" s="245"/>
      <c r="L542" s="323"/>
      <c r="M542" s="322"/>
      <c r="N542" s="276"/>
      <c r="O542" s="392"/>
      <c r="P542" s="51"/>
      <c r="Q542" s="233"/>
      <c r="R542" s="233"/>
      <c r="S542" s="392"/>
      <c r="U542" s="233"/>
      <c r="V542" s="233"/>
    </row>
    <row r="543" spans="6:22" s="36" customFormat="1" ht="12.75" x14ac:dyDescent="0.2">
      <c r="F543" s="436"/>
      <c r="G543" s="484"/>
      <c r="H543" s="484"/>
      <c r="I543" s="484"/>
      <c r="J543" s="484"/>
      <c r="K543" s="245"/>
      <c r="L543" s="323"/>
      <c r="M543" s="322"/>
      <c r="N543" s="276"/>
      <c r="O543" s="392"/>
      <c r="P543" s="51"/>
      <c r="Q543" s="233"/>
      <c r="R543" s="233"/>
      <c r="S543" s="392"/>
      <c r="U543" s="233"/>
      <c r="V543" s="233"/>
    </row>
    <row r="544" spans="6:22" s="36" customFormat="1" ht="12.75" x14ac:dyDescent="0.2">
      <c r="F544" s="436"/>
      <c r="G544" s="484"/>
      <c r="H544" s="484"/>
      <c r="I544" s="484"/>
      <c r="J544" s="484"/>
      <c r="K544" s="245"/>
      <c r="L544" s="323"/>
      <c r="M544" s="322"/>
      <c r="N544" s="276"/>
      <c r="O544" s="392"/>
      <c r="P544" s="51"/>
      <c r="Q544" s="233"/>
      <c r="R544" s="233"/>
      <c r="S544" s="392"/>
      <c r="U544" s="233"/>
      <c r="V544" s="233"/>
    </row>
    <row r="545" spans="6:22" s="36" customFormat="1" ht="12.75" x14ac:dyDescent="0.2">
      <c r="F545" s="436"/>
      <c r="G545" s="484"/>
      <c r="H545" s="484"/>
      <c r="I545" s="484"/>
      <c r="J545" s="484"/>
      <c r="K545" s="245"/>
      <c r="L545" s="323"/>
      <c r="M545" s="322"/>
      <c r="N545" s="276"/>
      <c r="O545" s="392"/>
      <c r="P545" s="51"/>
      <c r="Q545" s="233"/>
      <c r="R545" s="233"/>
      <c r="S545" s="392"/>
      <c r="U545" s="233"/>
      <c r="V545" s="233"/>
    </row>
    <row r="546" spans="6:22" s="36" customFormat="1" ht="12.75" x14ac:dyDescent="0.2">
      <c r="F546" s="436"/>
      <c r="G546" s="484"/>
      <c r="H546" s="484"/>
      <c r="I546" s="484"/>
      <c r="J546" s="484"/>
      <c r="K546" s="245"/>
      <c r="L546" s="323"/>
      <c r="M546" s="322"/>
      <c r="N546" s="276"/>
      <c r="O546" s="392"/>
      <c r="P546" s="51"/>
      <c r="Q546" s="233"/>
      <c r="R546" s="233"/>
      <c r="S546" s="392"/>
      <c r="U546" s="233"/>
      <c r="V546" s="233"/>
    </row>
    <row r="547" spans="6:22" s="36" customFormat="1" ht="12.75" x14ac:dyDescent="0.2">
      <c r="F547" s="436"/>
      <c r="G547" s="484"/>
      <c r="H547" s="484"/>
      <c r="I547" s="484"/>
      <c r="J547" s="484"/>
      <c r="K547" s="245"/>
      <c r="L547" s="323"/>
      <c r="M547" s="322"/>
      <c r="N547" s="276"/>
      <c r="O547" s="392"/>
      <c r="P547" s="51"/>
      <c r="Q547" s="233"/>
      <c r="R547" s="233"/>
      <c r="S547" s="392"/>
      <c r="U547" s="233"/>
      <c r="V547" s="233"/>
    </row>
    <row r="548" spans="6:22" s="36" customFormat="1" ht="12.75" x14ac:dyDescent="0.2">
      <c r="F548" s="436"/>
      <c r="G548" s="484"/>
      <c r="H548" s="484"/>
      <c r="I548" s="484"/>
      <c r="J548" s="484"/>
      <c r="K548" s="245"/>
      <c r="L548" s="323"/>
      <c r="M548" s="322"/>
      <c r="N548" s="276"/>
      <c r="O548" s="392"/>
      <c r="P548" s="51"/>
      <c r="Q548" s="233"/>
      <c r="R548" s="233"/>
      <c r="S548" s="392"/>
      <c r="U548" s="233"/>
      <c r="V548" s="233"/>
    </row>
    <row r="549" spans="6:22" s="36" customFormat="1" ht="12.75" x14ac:dyDescent="0.2">
      <c r="F549" s="436"/>
      <c r="G549" s="484"/>
      <c r="H549" s="484"/>
      <c r="I549" s="484"/>
      <c r="J549" s="484"/>
      <c r="K549" s="245"/>
      <c r="L549" s="323"/>
      <c r="M549" s="322"/>
      <c r="N549" s="276"/>
      <c r="O549" s="392"/>
      <c r="P549" s="51"/>
      <c r="Q549" s="233"/>
      <c r="R549" s="233"/>
      <c r="S549" s="392"/>
      <c r="U549" s="233"/>
      <c r="V549" s="233"/>
    </row>
    <row r="550" spans="6:22" s="36" customFormat="1" ht="12.75" x14ac:dyDescent="0.2">
      <c r="F550" s="436"/>
      <c r="G550" s="484"/>
      <c r="H550" s="484"/>
      <c r="I550" s="484"/>
      <c r="J550" s="484"/>
      <c r="K550" s="245"/>
      <c r="L550" s="323"/>
      <c r="M550" s="322"/>
      <c r="N550" s="276"/>
      <c r="O550" s="392"/>
      <c r="P550" s="51"/>
      <c r="Q550" s="233"/>
      <c r="R550" s="233"/>
      <c r="S550" s="392"/>
      <c r="U550" s="233"/>
      <c r="V550" s="233"/>
    </row>
    <row r="551" spans="6:22" s="36" customFormat="1" ht="12.75" x14ac:dyDescent="0.2">
      <c r="F551" s="436"/>
      <c r="G551" s="484"/>
      <c r="H551" s="484"/>
      <c r="I551" s="484"/>
      <c r="J551" s="484"/>
      <c r="K551" s="245"/>
      <c r="L551" s="323"/>
      <c r="M551" s="322"/>
      <c r="N551" s="276"/>
      <c r="O551" s="392"/>
      <c r="P551" s="51"/>
      <c r="Q551" s="233"/>
      <c r="R551" s="233"/>
      <c r="S551" s="392"/>
      <c r="U551" s="233"/>
      <c r="V551" s="233"/>
    </row>
    <row r="552" spans="6:22" s="36" customFormat="1" ht="12.75" x14ac:dyDescent="0.2">
      <c r="F552" s="436"/>
      <c r="G552" s="484"/>
      <c r="H552" s="484"/>
      <c r="I552" s="484"/>
      <c r="J552" s="484"/>
      <c r="K552" s="245"/>
      <c r="L552" s="323"/>
      <c r="M552" s="322"/>
      <c r="N552" s="276"/>
      <c r="O552" s="392"/>
      <c r="P552" s="51"/>
      <c r="Q552" s="233"/>
      <c r="R552" s="233"/>
      <c r="S552" s="392"/>
      <c r="U552" s="233"/>
      <c r="V552" s="233"/>
    </row>
    <row r="553" spans="6:22" s="36" customFormat="1" ht="12.75" x14ac:dyDescent="0.2">
      <c r="F553" s="436"/>
      <c r="G553" s="484"/>
      <c r="H553" s="484"/>
      <c r="I553" s="484"/>
      <c r="J553" s="484"/>
      <c r="K553" s="245"/>
      <c r="L553" s="323"/>
      <c r="M553" s="322"/>
      <c r="N553" s="276"/>
      <c r="O553" s="392"/>
      <c r="P553" s="51"/>
      <c r="Q553" s="233"/>
      <c r="R553" s="233"/>
      <c r="S553" s="392"/>
      <c r="U553" s="233"/>
      <c r="V553" s="233"/>
    </row>
    <row r="554" spans="6:22" s="36" customFormat="1" ht="12.75" x14ac:dyDescent="0.2">
      <c r="F554" s="436"/>
      <c r="G554" s="484"/>
      <c r="H554" s="484"/>
      <c r="I554" s="484"/>
      <c r="J554" s="484"/>
      <c r="K554" s="245"/>
      <c r="L554" s="323"/>
      <c r="M554" s="322"/>
      <c r="N554" s="276"/>
      <c r="O554" s="392"/>
      <c r="P554" s="51"/>
      <c r="Q554" s="233"/>
      <c r="R554" s="233"/>
      <c r="S554" s="392"/>
      <c r="U554" s="233"/>
      <c r="V554" s="233"/>
    </row>
    <row r="555" spans="6:22" s="36" customFormat="1" ht="12.75" x14ac:dyDescent="0.2">
      <c r="F555" s="436"/>
      <c r="G555" s="484"/>
      <c r="H555" s="484"/>
      <c r="I555" s="484"/>
      <c r="J555" s="484"/>
      <c r="K555" s="245"/>
      <c r="L555" s="323"/>
      <c r="M555" s="322"/>
      <c r="N555" s="276"/>
      <c r="O555" s="392"/>
      <c r="P555" s="51"/>
      <c r="Q555" s="233"/>
      <c r="R555" s="233"/>
      <c r="S555" s="392"/>
      <c r="U555" s="233"/>
      <c r="V555" s="233"/>
    </row>
    <row r="556" spans="6:22" s="36" customFormat="1" ht="12.75" x14ac:dyDescent="0.2">
      <c r="F556" s="436"/>
      <c r="G556" s="484"/>
      <c r="H556" s="484"/>
      <c r="I556" s="484"/>
      <c r="J556" s="484"/>
      <c r="K556" s="245"/>
      <c r="L556" s="323"/>
      <c r="M556" s="322"/>
      <c r="N556" s="276"/>
      <c r="O556" s="392"/>
      <c r="P556" s="51"/>
      <c r="Q556" s="233"/>
      <c r="R556" s="233"/>
      <c r="S556" s="392"/>
      <c r="U556" s="233"/>
      <c r="V556" s="233"/>
    </row>
    <row r="557" spans="6:22" s="36" customFormat="1" ht="12.75" x14ac:dyDescent="0.2">
      <c r="F557" s="436"/>
      <c r="G557" s="484"/>
      <c r="H557" s="484"/>
      <c r="I557" s="484"/>
      <c r="J557" s="484"/>
      <c r="K557" s="245"/>
      <c r="L557" s="323"/>
      <c r="M557" s="322"/>
      <c r="N557" s="276"/>
      <c r="O557" s="392"/>
      <c r="P557" s="51"/>
      <c r="Q557" s="233"/>
      <c r="R557" s="233"/>
      <c r="S557" s="392"/>
      <c r="U557" s="233"/>
      <c r="V557" s="233"/>
    </row>
    <row r="558" spans="6:22" s="36" customFormat="1" ht="12.75" x14ac:dyDescent="0.2">
      <c r="F558" s="436"/>
      <c r="G558" s="484"/>
      <c r="H558" s="484"/>
      <c r="I558" s="484"/>
      <c r="J558" s="484"/>
      <c r="K558" s="245"/>
      <c r="L558" s="323"/>
      <c r="M558" s="322"/>
      <c r="N558" s="276"/>
      <c r="O558" s="392"/>
      <c r="P558" s="51"/>
      <c r="Q558" s="233"/>
      <c r="R558" s="233"/>
      <c r="S558" s="392"/>
      <c r="U558" s="233"/>
      <c r="V558" s="233"/>
    </row>
    <row r="559" spans="6:22" s="36" customFormat="1" ht="12.75" x14ac:dyDescent="0.2">
      <c r="F559" s="436"/>
      <c r="G559" s="484"/>
      <c r="H559" s="484"/>
      <c r="I559" s="484"/>
      <c r="J559" s="484"/>
      <c r="K559" s="245"/>
      <c r="L559" s="323"/>
      <c r="M559" s="322"/>
      <c r="N559" s="276"/>
      <c r="O559" s="392"/>
      <c r="P559" s="51"/>
      <c r="Q559" s="233"/>
      <c r="R559" s="233"/>
      <c r="S559" s="392"/>
      <c r="U559" s="233"/>
      <c r="V559" s="233"/>
    </row>
    <row r="560" spans="6:22" s="36" customFormat="1" ht="12.75" x14ac:dyDescent="0.2">
      <c r="F560" s="436"/>
      <c r="G560" s="484"/>
      <c r="H560" s="484"/>
      <c r="I560" s="484"/>
      <c r="J560" s="484"/>
      <c r="K560" s="245"/>
      <c r="L560" s="323"/>
      <c r="M560" s="322"/>
      <c r="N560" s="276"/>
      <c r="O560" s="392"/>
      <c r="P560" s="51"/>
      <c r="Q560" s="233"/>
      <c r="R560" s="233"/>
      <c r="S560" s="392"/>
      <c r="U560" s="233"/>
      <c r="V560" s="233"/>
    </row>
    <row r="561" spans="6:22" s="36" customFormat="1" ht="12.75" x14ac:dyDescent="0.2">
      <c r="F561" s="436"/>
      <c r="G561" s="484"/>
      <c r="H561" s="484"/>
      <c r="I561" s="484"/>
      <c r="J561" s="484"/>
      <c r="K561" s="245"/>
      <c r="L561" s="323"/>
      <c r="M561" s="322"/>
      <c r="N561" s="276"/>
      <c r="O561" s="392"/>
      <c r="P561" s="51"/>
      <c r="Q561" s="233"/>
      <c r="R561" s="233"/>
      <c r="S561" s="392"/>
      <c r="U561" s="233"/>
      <c r="V561" s="233"/>
    </row>
    <row r="562" spans="6:22" s="36" customFormat="1" ht="12.75" x14ac:dyDescent="0.2">
      <c r="F562" s="436"/>
      <c r="G562" s="484"/>
      <c r="H562" s="484"/>
      <c r="I562" s="484"/>
      <c r="J562" s="484"/>
      <c r="K562" s="245"/>
      <c r="L562" s="323"/>
      <c r="M562" s="322"/>
      <c r="N562" s="276"/>
      <c r="O562" s="392"/>
      <c r="P562" s="51"/>
      <c r="Q562" s="233"/>
      <c r="R562" s="233"/>
      <c r="S562" s="392"/>
      <c r="U562" s="233"/>
      <c r="V562" s="233"/>
    </row>
    <row r="563" spans="6:22" s="36" customFormat="1" ht="12.75" x14ac:dyDescent="0.2">
      <c r="F563" s="436"/>
      <c r="G563" s="484"/>
      <c r="H563" s="484"/>
      <c r="I563" s="484"/>
      <c r="J563" s="484"/>
      <c r="K563" s="245"/>
      <c r="L563" s="323"/>
      <c r="M563" s="322"/>
      <c r="N563" s="276"/>
      <c r="O563" s="392"/>
      <c r="P563" s="51"/>
      <c r="Q563" s="233"/>
      <c r="R563" s="233"/>
      <c r="S563" s="392"/>
      <c r="U563" s="233"/>
      <c r="V563" s="233"/>
    </row>
    <row r="564" spans="6:22" s="36" customFormat="1" ht="12.75" x14ac:dyDescent="0.2">
      <c r="F564" s="436"/>
      <c r="G564" s="484"/>
      <c r="H564" s="484"/>
      <c r="I564" s="484"/>
      <c r="J564" s="484"/>
      <c r="K564" s="245"/>
      <c r="L564" s="323"/>
      <c r="M564" s="322"/>
      <c r="N564" s="276"/>
      <c r="O564" s="392"/>
      <c r="P564" s="51"/>
      <c r="Q564" s="233"/>
      <c r="R564" s="233"/>
      <c r="S564" s="392"/>
      <c r="U564" s="233"/>
      <c r="V564" s="233"/>
    </row>
    <row r="565" spans="6:22" s="36" customFormat="1" ht="12.75" x14ac:dyDescent="0.2">
      <c r="F565" s="436"/>
      <c r="G565" s="484"/>
      <c r="H565" s="484"/>
      <c r="I565" s="484"/>
      <c r="J565" s="484"/>
      <c r="K565" s="245"/>
      <c r="L565" s="323"/>
      <c r="M565" s="322"/>
      <c r="N565" s="276"/>
      <c r="O565" s="392"/>
      <c r="P565" s="51"/>
      <c r="Q565" s="233"/>
      <c r="R565" s="233"/>
      <c r="S565" s="392"/>
      <c r="U565" s="233"/>
      <c r="V565" s="233"/>
    </row>
    <row r="566" spans="6:22" s="36" customFormat="1" ht="12.75" x14ac:dyDescent="0.2">
      <c r="F566" s="436"/>
      <c r="G566" s="484"/>
      <c r="H566" s="484"/>
      <c r="I566" s="484"/>
      <c r="J566" s="484"/>
      <c r="K566" s="245"/>
      <c r="L566" s="323"/>
      <c r="M566" s="322"/>
      <c r="N566" s="276"/>
      <c r="O566" s="392"/>
      <c r="P566" s="51"/>
      <c r="Q566" s="233"/>
      <c r="R566" s="233"/>
      <c r="S566" s="392"/>
      <c r="U566" s="233"/>
      <c r="V566" s="233"/>
    </row>
    <row r="567" spans="6:22" s="36" customFormat="1" ht="12.75" x14ac:dyDescent="0.2">
      <c r="F567" s="436"/>
      <c r="G567" s="484"/>
      <c r="H567" s="484"/>
      <c r="I567" s="484"/>
      <c r="J567" s="484"/>
      <c r="K567" s="245"/>
      <c r="L567" s="323"/>
      <c r="M567" s="322"/>
      <c r="N567" s="276"/>
      <c r="O567" s="392"/>
      <c r="P567" s="51"/>
      <c r="Q567" s="233"/>
      <c r="R567" s="233"/>
      <c r="S567" s="392"/>
      <c r="U567" s="233"/>
      <c r="V567" s="233"/>
    </row>
    <row r="568" spans="6:22" s="36" customFormat="1" ht="12.75" x14ac:dyDescent="0.2">
      <c r="F568" s="436"/>
      <c r="G568" s="484"/>
      <c r="H568" s="484"/>
      <c r="I568" s="484"/>
      <c r="J568" s="484"/>
      <c r="K568" s="245"/>
      <c r="L568" s="323"/>
      <c r="M568" s="322"/>
      <c r="N568" s="276"/>
      <c r="O568" s="392"/>
      <c r="P568" s="51"/>
      <c r="Q568" s="233"/>
      <c r="R568" s="233"/>
      <c r="S568" s="392"/>
      <c r="U568" s="233"/>
      <c r="V568" s="233"/>
    </row>
    <row r="569" spans="6:22" s="36" customFormat="1" ht="12.75" x14ac:dyDescent="0.2">
      <c r="F569" s="436"/>
      <c r="G569" s="484"/>
      <c r="H569" s="484"/>
      <c r="I569" s="484"/>
      <c r="J569" s="484"/>
      <c r="K569" s="245"/>
      <c r="L569" s="323"/>
      <c r="M569" s="322"/>
      <c r="N569" s="276"/>
      <c r="O569" s="392"/>
      <c r="P569" s="51"/>
      <c r="Q569" s="233"/>
      <c r="R569" s="233"/>
      <c r="S569" s="392"/>
      <c r="U569" s="233"/>
      <c r="V569" s="233"/>
    </row>
    <row r="570" spans="6:22" s="36" customFormat="1" ht="12.75" x14ac:dyDescent="0.2">
      <c r="F570" s="436"/>
      <c r="G570" s="484"/>
      <c r="H570" s="484"/>
      <c r="I570" s="484"/>
      <c r="J570" s="484"/>
      <c r="K570" s="245"/>
      <c r="L570" s="323"/>
      <c r="M570" s="322"/>
      <c r="N570" s="276"/>
      <c r="O570" s="392"/>
      <c r="P570" s="51"/>
      <c r="Q570" s="233"/>
      <c r="R570" s="233"/>
      <c r="S570" s="392"/>
      <c r="U570" s="233"/>
      <c r="V570" s="233"/>
    </row>
    <row r="571" spans="6:22" s="36" customFormat="1" ht="12.75" x14ac:dyDescent="0.2">
      <c r="F571" s="436"/>
      <c r="G571" s="484"/>
      <c r="H571" s="484"/>
      <c r="I571" s="484"/>
      <c r="J571" s="484"/>
      <c r="K571" s="245"/>
      <c r="L571" s="323"/>
      <c r="M571" s="322"/>
      <c r="N571" s="276"/>
      <c r="O571" s="392"/>
      <c r="P571" s="51"/>
      <c r="Q571" s="233"/>
      <c r="R571" s="233"/>
      <c r="S571" s="392"/>
      <c r="U571" s="233"/>
      <c r="V571" s="233"/>
    </row>
    <row r="572" spans="6:22" s="36" customFormat="1" ht="12.75" x14ac:dyDescent="0.2">
      <c r="F572" s="436"/>
      <c r="G572" s="484"/>
      <c r="H572" s="484"/>
      <c r="I572" s="484"/>
      <c r="J572" s="484"/>
      <c r="K572" s="245"/>
      <c r="L572" s="323"/>
      <c r="M572" s="322"/>
      <c r="N572" s="276"/>
      <c r="O572" s="392"/>
      <c r="P572" s="51"/>
      <c r="Q572" s="233"/>
      <c r="R572" s="233"/>
      <c r="S572" s="392"/>
      <c r="U572" s="233"/>
      <c r="V572" s="233"/>
    </row>
    <row r="573" spans="6:22" x14ac:dyDescent="0.2">
      <c r="K573" s="333"/>
      <c r="L573" s="334"/>
      <c r="M573" s="332"/>
      <c r="N573" s="335"/>
    </row>
    <row r="574" spans="6:22" x14ac:dyDescent="0.2">
      <c r="K574" s="333"/>
      <c r="L574" s="334"/>
      <c r="M574" s="332"/>
      <c r="N574" s="335"/>
    </row>
    <row r="575" spans="6:22" x14ac:dyDescent="0.2">
      <c r="K575" s="333"/>
      <c r="L575" s="334"/>
      <c r="M575" s="332"/>
      <c r="N575" s="335"/>
    </row>
    <row r="576" spans="6:22" x14ac:dyDescent="0.2">
      <c r="K576" s="333"/>
      <c r="L576" s="334"/>
      <c r="M576" s="332"/>
      <c r="N576" s="335"/>
    </row>
    <row r="577" spans="11:14" x14ac:dyDescent="0.2">
      <c r="K577" s="333"/>
      <c r="L577" s="334"/>
      <c r="M577" s="332"/>
      <c r="N577" s="335"/>
    </row>
    <row r="578" spans="11:14" x14ac:dyDescent="0.2">
      <c r="K578" s="333"/>
      <c r="L578" s="334"/>
      <c r="M578" s="332"/>
      <c r="N578" s="335"/>
    </row>
    <row r="579" spans="11:14" x14ac:dyDescent="0.2">
      <c r="K579" s="333"/>
      <c r="L579" s="334"/>
      <c r="M579" s="332"/>
      <c r="N579" s="335"/>
    </row>
    <row r="580" spans="11:14" x14ac:dyDescent="0.2">
      <c r="K580" s="333"/>
      <c r="L580" s="334"/>
      <c r="M580" s="332"/>
      <c r="N580" s="335"/>
    </row>
    <row r="581" spans="11:14" x14ac:dyDescent="0.2">
      <c r="K581" s="333"/>
      <c r="L581" s="334"/>
      <c r="M581" s="332"/>
      <c r="N581" s="335"/>
    </row>
    <row r="582" spans="11:14" x14ac:dyDescent="0.2">
      <c r="K582" s="333"/>
      <c r="L582" s="334"/>
      <c r="M582" s="332"/>
      <c r="N582" s="335"/>
    </row>
    <row r="583" spans="11:14" x14ac:dyDescent="0.2">
      <c r="K583" s="333"/>
      <c r="L583" s="334"/>
      <c r="M583" s="332"/>
      <c r="N583" s="335"/>
    </row>
    <row r="584" spans="11:14" x14ac:dyDescent="0.2">
      <c r="K584" s="333"/>
      <c r="L584" s="334"/>
      <c r="M584" s="332"/>
      <c r="N584" s="335"/>
    </row>
    <row r="585" spans="11:14" x14ac:dyDescent="0.2">
      <c r="K585" s="333"/>
      <c r="L585" s="334"/>
      <c r="M585" s="332"/>
      <c r="N585" s="335"/>
    </row>
    <row r="586" spans="11:14" x14ac:dyDescent="0.2">
      <c r="K586" s="333"/>
      <c r="L586" s="334"/>
      <c r="M586" s="332"/>
      <c r="N586" s="335"/>
    </row>
    <row r="587" spans="11:14" x14ac:dyDescent="0.2">
      <c r="K587" s="333"/>
      <c r="L587" s="334"/>
      <c r="M587" s="332"/>
      <c r="N587" s="335"/>
    </row>
    <row r="588" spans="11:14" x14ac:dyDescent="0.2">
      <c r="K588" s="333"/>
      <c r="L588" s="334"/>
      <c r="M588" s="332"/>
      <c r="N588" s="335"/>
    </row>
    <row r="589" spans="11:14" x14ac:dyDescent="0.2">
      <c r="K589" s="333"/>
      <c r="L589" s="334"/>
      <c r="M589" s="332"/>
      <c r="N589" s="335"/>
    </row>
    <row r="590" spans="11:14" x14ac:dyDescent="0.2">
      <c r="K590" s="333"/>
      <c r="L590" s="334"/>
      <c r="M590" s="332"/>
      <c r="N590" s="335"/>
    </row>
    <row r="591" spans="11:14" x14ac:dyDescent="0.2">
      <c r="K591" s="333"/>
      <c r="L591" s="334"/>
      <c r="M591" s="332"/>
      <c r="N591" s="335"/>
    </row>
    <row r="592" spans="11:14" x14ac:dyDescent="0.2">
      <c r="K592" s="333"/>
      <c r="L592" s="334"/>
      <c r="M592" s="332"/>
      <c r="N592" s="335"/>
    </row>
    <row r="593" spans="11:14" x14ac:dyDescent="0.2">
      <c r="K593" s="333"/>
      <c r="L593" s="334"/>
      <c r="M593" s="332"/>
      <c r="N593" s="335"/>
    </row>
    <row r="594" spans="11:14" x14ac:dyDescent="0.2">
      <c r="K594" s="333"/>
      <c r="L594" s="334"/>
      <c r="M594" s="332"/>
      <c r="N594" s="335"/>
    </row>
    <row r="595" spans="11:14" x14ac:dyDescent="0.2">
      <c r="K595" s="333"/>
      <c r="L595" s="334"/>
      <c r="M595" s="332"/>
      <c r="N595" s="335"/>
    </row>
    <row r="596" spans="11:14" x14ac:dyDescent="0.2">
      <c r="K596" s="333"/>
      <c r="L596" s="334"/>
      <c r="M596" s="332"/>
      <c r="N596" s="335"/>
    </row>
    <row r="597" spans="11:14" x14ac:dyDescent="0.2">
      <c r="K597" s="333"/>
      <c r="L597" s="334"/>
      <c r="M597" s="332"/>
      <c r="N597" s="335"/>
    </row>
    <row r="598" spans="11:14" x14ac:dyDescent="0.2">
      <c r="K598" s="333"/>
      <c r="L598" s="334"/>
      <c r="M598" s="332"/>
      <c r="N598" s="335"/>
    </row>
    <row r="599" spans="11:14" x14ac:dyDescent="0.2">
      <c r="K599" s="333"/>
      <c r="L599" s="334"/>
      <c r="M599" s="332"/>
      <c r="N599" s="335"/>
    </row>
    <row r="600" spans="11:14" x14ac:dyDescent="0.2">
      <c r="K600" s="333"/>
      <c r="L600" s="334"/>
      <c r="M600" s="332"/>
      <c r="N600" s="335"/>
    </row>
    <row r="601" spans="11:14" x14ac:dyDescent="0.2">
      <c r="K601" s="333"/>
      <c r="L601" s="334"/>
      <c r="M601" s="332"/>
      <c r="N601" s="335"/>
    </row>
    <row r="602" spans="11:14" x14ac:dyDescent="0.2">
      <c r="K602" s="333"/>
      <c r="L602" s="334"/>
      <c r="M602" s="332"/>
      <c r="N602" s="335"/>
    </row>
    <row r="603" spans="11:14" x14ac:dyDescent="0.2">
      <c r="K603" s="333"/>
      <c r="L603" s="334"/>
      <c r="M603" s="332"/>
      <c r="N603" s="335"/>
    </row>
    <row r="604" spans="11:14" x14ac:dyDescent="0.2">
      <c r="K604" s="333"/>
      <c r="L604" s="334"/>
      <c r="M604" s="332"/>
      <c r="N604" s="335"/>
    </row>
    <row r="605" spans="11:14" x14ac:dyDescent="0.2">
      <c r="K605" s="333"/>
      <c r="L605" s="334"/>
      <c r="M605" s="332"/>
      <c r="N605" s="335"/>
    </row>
    <row r="606" spans="11:14" x14ac:dyDescent="0.2">
      <c r="K606" s="333"/>
      <c r="L606" s="334"/>
      <c r="M606" s="332"/>
      <c r="N606" s="335"/>
    </row>
    <row r="607" spans="11:14" x14ac:dyDescent="0.2">
      <c r="K607" s="333"/>
      <c r="L607" s="334"/>
      <c r="M607" s="332"/>
      <c r="N607" s="335"/>
    </row>
    <row r="608" spans="11:14" x14ac:dyDescent="0.2">
      <c r="K608" s="333"/>
      <c r="L608" s="334"/>
      <c r="M608" s="332"/>
      <c r="N608" s="335"/>
    </row>
    <row r="609" spans="11:14" x14ac:dyDescent="0.2">
      <c r="K609" s="333"/>
      <c r="L609" s="334"/>
      <c r="M609" s="332"/>
      <c r="N609" s="335"/>
    </row>
    <row r="610" spans="11:14" x14ac:dyDescent="0.2">
      <c r="K610" s="333"/>
      <c r="L610" s="334"/>
      <c r="M610" s="332"/>
      <c r="N610" s="335"/>
    </row>
    <row r="611" spans="11:14" x14ac:dyDescent="0.2">
      <c r="K611" s="333"/>
      <c r="L611" s="334"/>
      <c r="M611" s="332"/>
      <c r="N611" s="335"/>
    </row>
    <row r="612" spans="11:14" x14ac:dyDescent="0.2">
      <c r="K612" s="333"/>
      <c r="L612" s="334"/>
      <c r="M612" s="332"/>
      <c r="N612" s="335"/>
    </row>
    <row r="613" spans="11:14" x14ac:dyDescent="0.2">
      <c r="K613" s="333"/>
      <c r="L613" s="334"/>
      <c r="M613" s="332"/>
      <c r="N613" s="335"/>
    </row>
    <row r="614" spans="11:14" x14ac:dyDescent="0.2">
      <c r="K614" s="333"/>
      <c r="L614" s="334"/>
      <c r="M614" s="332"/>
      <c r="N614" s="335"/>
    </row>
    <row r="615" spans="11:14" x14ac:dyDescent="0.2">
      <c r="K615" s="333"/>
      <c r="L615" s="334"/>
      <c r="M615" s="332"/>
      <c r="N615" s="335"/>
    </row>
    <row r="616" spans="11:14" x14ac:dyDescent="0.2">
      <c r="K616" s="333"/>
      <c r="L616" s="334"/>
      <c r="M616" s="332"/>
      <c r="N616" s="335"/>
    </row>
    <row r="617" spans="11:14" x14ac:dyDescent="0.2">
      <c r="K617" s="333"/>
      <c r="L617" s="334"/>
      <c r="M617" s="332"/>
      <c r="N617" s="335"/>
    </row>
    <row r="618" spans="11:14" x14ac:dyDescent="0.2">
      <c r="K618" s="333"/>
      <c r="L618" s="334"/>
      <c r="M618" s="332"/>
      <c r="N618" s="335"/>
    </row>
    <row r="619" spans="11:14" x14ac:dyDescent="0.2">
      <c r="K619" s="333"/>
      <c r="L619" s="334"/>
      <c r="M619" s="332"/>
      <c r="N619" s="335"/>
    </row>
    <row r="620" spans="11:14" x14ac:dyDescent="0.2">
      <c r="K620" s="333"/>
      <c r="L620" s="334"/>
      <c r="M620" s="332"/>
      <c r="N620" s="335"/>
    </row>
    <row r="621" spans="11:14" x14ac:dyDescent="0.2">
      <c r="K621" s="333"/>
      <c r="L621" s="334"/>
      <c r="M621" s="332"/>
      <c r="N621" s="335"/>
    </row>
    <row r="622" spans="11:14" x14ac:dyDescent="0.2">
      <c r="K622" s="333"/>
      <c r="L622" s="334"/>
      <c r="M622" s="332"/>
      <c r="N622" s="335"/>
    </row>
    <row r="623" spans="11:14" x14ac:dyDescent="0.2">
      <c r="K623" s="333"/>
      <c r="L623" s="334"/>
      <c r="M623" s="332"/>
      <c r="N623" s="335"/>
    </row>
    <row r="624" spans="11:14" x14ac:dyDescent="0.2">
      <c r="K624" s="333"/>
      <c r="L624" s="334"/>
      <c r="M624" s="332"/>
      <c r="N624" s="335"/>
    </row>
    <row r="625" spans="11:14" x14ac:dyDescent="0.2">
      <c r="K625" s="333"/>
      <c r="L625" s="334"/>
      <c r="M625" s="332"/>
      <c r="N625" s="335"/>
    </row>
    <row r="626" spans="11:14" x14ac:dyDescent="0.2">
      <c r="K626" s="333"/>
      <c r="L626" s="334"/>
      <c r="M626" s="332"/>
      <c r="N626" s="335"/>
    </row>
    <row r="627" spans="11:14" x14ac:dyDescent="0.2">
      <c r="K627" s="333"/>
      <c r="L627" s="334"/>
      <c r="M627" s="332"/>
      <c r="N627" s="335"/>
    </row>
    <row r="628" spans="11:14" x14ac:dyDescent="0.2">
      <c r="K628" s="333"/>
      <c r="L628" s="334"/>
      <c r="M628" s="332"/>
      <c r="N628" s="335"/>
    </row>
    <row r="629" spans="11:14" x14ac:dyDescent="0.2">
      <c r="K629" s="333"/>
      <c r="L629" s="334"/>
      <c r="M629" s="332"/>
      <c r="N629" s="335"/>
    </row>
    <row r="630" spans="11:14" x14ac:dyDescent="0.2">
      <c r="K630" s="333"/>
      <c r="L630" s="334"/>
      <c r="M630" s="332"/>
      <c r="N630" s="335"/>
    </row>
    <row r="631" spans="11:14" x14ac:dyDescent="0.2">
      <c r="K631" s="333"/>
      <c r="L631" s="334"/>
      <c r="M631" s="332"/>
      <c r="N631" s="335"/>
    </row>
    <row r="632" spans="11:14" x14ac:dyDescent="0.2">
      <c r="K632" s="333"/>
      <c r="L632" s="334"/>
      <c r="M632" s="332"/>
      <c r="N632" s="335"/>
    </row>
    <row r="633" spans="11:14" x14ac:dyDescent="0.2">
      <c r="K633" s="333"/>
      <c r="L633" s="334"/>
      <c r="M633" s="332"/>
      <c r="N633" s="335"/>
    </row>
    <row r="634" spans="11:14" x14ac:dyDescent="0.2">
      <c r="K634" s="333"/>
      <c r="L634" s="334"/>
      <c r="M634" s="332"/>
      <c r="N634" s="335"/>
    </row>
    <row r="635" spans="11:14" x14ac:dyDescent="0.2">
      <c r="K635" s="333"/>
      <c r="L635" s="334"/>
      <c r="M635" s="332"/>
      <c r="N635" s="335"/>
    </row>
    <row r="636" spans="11:14" x14ac:dyDescent="0.2">
      <c r="K636" s="333"/>
      <c r="L636" s="334"/>
      <c r="M636" s="332"/>
      <c r="N636" s="335"/>
    </row>
    <row r="637" spans="11:14" x14ac:dyDescent="0.2">
      <c r="K637" s="333"/>
      <c r="L637" s="334"/>
      <c r="M637" s="332"/>
      <c r="N637" s="335"/>
    </row>
    <row r="638" spans="11:14" x14ac:dyDescent="0.2">
      <c r="K638" s="333"/>
      <c r="L638" s="334"/>
      <c r="M638" s="332"/>
      <c r="N638" s="335"/>
    </row>
    <row r="639" spans="11:14" x14ac:dyDescent="0.2">
      <c r="K639" s="333"/>
      <c r="L639" s="334"/>
      <c r="M639" s="332"/>
      <c r="N639" s="335"/>
    </row>
    <row r="640" spans="11:14" x14ac:dyDescent="0.2">
      <c r="K640" s="333"/>
      <c r="L640" s="334"/>
      <c r="M640" s="332"/>
      <c r="N640" s="335"/>
    </row>
    <row r="641" spans="11:14" x14ac:dyDescent="0.2">
      <c r="K641" s="333"/>
      <c r="L641" s="334"/>
      <c r="M641" s="332"/>
      <c r="N641" s="335"/>
    </row>
    <row r="642" spans="11:14" x14ac:dyDescent="0.2">
      <c r="K642" s="333"/>
      <c r="L642" s="334"/>
      <c r="M642" s="332"/>
      <c r="N642" s="335"/>
    </row>
    <row r="643" spans="11:14" x14ac:dyDescent="0.2">
      <c r="K643" s="333"/>
      <c r="L643" s="334"/>
      <c r="M643" s="332"/>
      <c r="N643" s="335"/>
    </row>
    <row r="644" spans="11:14" x14ac:dyDescent="0.2">
      <c r="K644" s="333"/>
      <c r="L644" s="334"/>
      <c r="M644" s="332"/>
      <c r="N644" s="335"/>
    </row>
    <row r="645" spans="11:14" x14ac:dyDescent="0.2">
      <c r="K645" s="333"/>
      <c r="L645" s="334"/>
      <c r="M645" s="332"/>
      <c r="N645" s="335"/>
    </row>
    <row r="646" spans="11:14" x14ac:dyDescent="0.2">
      <c r="K646" s="333"/>
      <c r="L646" s="334"/>
      <c r="M646" s="332"/>
      <c r="N646" s="335"/>
    </row>
    <row r="647" spans="11:14" x14ac:dyDescent="0.2">
      <c r="K647" s="333"/>
      <c r="L647" s="334"/>
      <c r="M647" s="332"/>
      <c r="N647" s="335"/>
    </row>
    <row r="648" spans="11:14" x14ac:dyDescent="0.2">
      <c r="K648" s="333"/>
      <c r="L648" s="334"/>
      <c r="M648" s="332"/>
      <c r="N648" s="335"/>
    </row>
    <row r="649" spans="11:14" x14ac:dyDescent="0.2">
      <c r="K649" s="333"/>
      <c r="L649" s="334"/>
      <c r="M649" s="332"/>
      <c r="N649" s="335"/>
    </row>
    <row r="650" spans="11:14" x14ac:dyDescent="0.2">
      <c r="K650" s="333"/>
      <c r="L650" s="334"/>
      <c r="M650" s="332"/>
      <c r="N650" s="335"/>
    </row>
    <row r="651" spans="11:14" x14ac:dyDescent="0.2">
      <c r="K651" s="333"/>
      <c r="L651" s="334"/>
      <c r="M651" s="332"/>
      <c r="N651" s="335"/>
    </row>
    <row r="652" spans="11:14" x14ac:dyDescent="0.2">
      <c r="K652" s="333"/>
      <c r="L652" s="334"/>
      <c r="M652" s="332"/>
      <c r="N652" s="335"/>
    </row>
    <row r="653" spans="11:14" x14ac:dyDescent="0.2">
      <c r="K653" s="333"/>
      <c r="L653" s="334"/>
      <c r="M653" s="332"/>
      <c r="N653" s="335"/>
    </row>
    <row r="654" spans="11:14" x14ac:dyDescent="0.2">
      <c r="K654" s="333"/>
      <c r="L654" s="334"/>
      <c r="M654" s="332"/>
      <c r="N654" s="335"/>
    </row>
    <row r="655" spans="11:14" x14ac:dyDescent="0.2">
      <c r="K655" s="333"/>
      <c r="L655" s="334"/>
      <c r="M655" s="332"/>
      <c r="N655" s="335"/>
    </row>
    <row r="656" spans="11:14" x14ac:dyDescent="0.2">
      <c r="K656" s="333"/>
      <c r="L656" s="334"/>
      <c r="M656" s="332"/>
      <c r="N656" s="335"/>
    </row>
    <row r="657" spans="11:14" x14ac:dyDescent="0.2">
      <c r="K657" s="333"/>
      <c r="L657" s="334"/>
      <c r="M657" s="332"/>
      <c r="N657" s="335"/>
    </row>
    <row r="658" spans="11:14" x14ac:dyDescent="0.2">
      <c r="K658" s="333"/>
      <c r="L658" s="334"/>
      <c r="M658" s="332"/>
      <c r="N658" s="335"/>
    </row>
    <row r="659" spans="11:14" x14ac:dyDescent="0.2">
      <c r="K659" s="333"/>
      <c r="L659" s="334"/>
      <c r="M659" s="332"/>
      <c r="N659" s="335"/>
    </row>
    <row r="660" spans="11:14" x14ac:dyDescent="0.2">
      <c r="K660" s="333"/>
      <c r="L660" s="334"/>
      <c r="M660" s="332"/>
      <c r="N660" s="335"/>
    </row>
    <row r="661" spans="11:14" x14ac:dyDescent="0.2">
      <c r="K661" s="333"/>
      <c r="L661" s="334"/>
      <c r="M661" s="332"/>
      <c r="N661" s="335"/>
    </row>
    <row r="662" spans="11:14" x14ac:dyDescent="0.2">
      <c r="K662" s="333"/>
      <c r="L662" s="334"/>
      <c r="M662" s="332"/>
      <c r="N662" s="335"/>
    </row>
    <row r="663" spans="11:14" x14ac:dyDescent="0.2">
      <c r="K663" s="333"/>
      <c r="L663" s="334"/>
      <c r="M663" s="332"/>
      <c r="N663" s="335"/>
    </row>
    <row r="664" spans="11:14" x14ac:dyDescent="0.2">
      <c r="K664" s="333"/>
      <c r="L664" s="334"/>
      <c r="M664" s="332"/>
      <c r="N664" s="335"/>
    </row>
    <row r="665" spans="11:14" x14ac:dyDescent="0.2">
      <c r="K665" s="333"/>
      <c r="L665" s="334"/>
      <c r="M665" s="332"/>
      <c r="N665" s="335"/>
    </row>
    <row r="666" spans="11:14" x14ac:dyDescent="0.2">
      <c r="K666" s="333"/>
      <c r="L666" s="334"/>
      <c r="M666" s="332"/>
      <c r="N666" s="335"/>
    </row>
    <row r="667" spans="11:14" x14ac:dyDescent="0.2">
      <c r="K667" s="333"/>
      <c r="L667" s="334"/>
      <c r="M667" s="332"/>
      <c r="N667" s="335"/>
    </row>
    <row r="668" spans="11:14" x14ac:dyDescent="0.2">
      <c r="K668" s="333"/>
      <c r="L668" s="334"/>
      <c r="M668" s="332"/>
      <c r="N668" s="335"/>
    </row>
    <row r="669" spans="11:14" x14ac:dyDescent="0.2">
      <c r="K669" s="333"/>
      <c r="L669" s="334"/>
      <c r="M669" s="332"/>
      <c r="N669" s="335"/>
    </row>
    <row r="670" spans="11:14" x14ac:dyDescent="0.2">
      <c r="K670" s="333"/>
      <c r="L670" s="334"/>
      <c r="M670" s="332"/>
      <c r="N670" s="335"/>
    </row>
    <row r="671" spans="11:14" x14ac:dyDescent="0.2">
      <c r="K671" s="333"/>
      <c r="L671" s="334"/>
      <c r="M671" s="332"/>
      <c r="N671" s="335"/>
    </row>
    <row r="672" spans="11:14" x14ac:dyDescent="0.2">
      <c r="K672" s="333"/>
      <c r="L672" s="334"/>
      <c r="M672" s="332"/>
      <c r="N672" s="335"/>
    </row>
    <row r="673" spans="11:14" x14ac:dyDescent="0.2">
      <c r="K673" s="333"/>
      <c r="L673" s="334"/>
      <c r="M673" s="332"/>
      <c r="N673" s="335"/>
    </row>
    <row r="674" spans="11:14" x14ac:dyDescent="0.2">
      <c r="K674" s="333"/>
      <c r="L674" s="334"/>
      <c r="M674" s="332"/>
      <c r="N674" s="335"/>
    </row>
    <row r="675" spans="11:14" x14ac:dyDescent="0.2">
      <c r="K675" s="333"/>
      <c r="L675" s="334"/>
      <c r="M675" s="332"/>
      <c r="N675" s="335"/>
    </row>
    <row r="676" spans="11:14" x14ac:dyDescent="0.2">
      <c r="K676" s="333"/>
      <c r="L676" s="334"/>
      <c r="M676" s="332"/>
      <c r="N676" s="335"/>
    </row>
    <row r="677" spans="11:14" x14ac:dyDescent="0.2">
      <c r="K677" s="333"/>
      <c r="L677" s="334"/>
      <c r="M677" s="332"/>
      <c r="N677" s="335"/>
    </row>
    <row r="678" spans="11:14" x14ac:dyDescent="0.2">
      <c r="K678" s="333"/>
      <c r="L678" s="334"/>
      <c r="M678" s="332"/>
      <c r="N678" s="335"/>
    </row>
    <row r="679" spans="11:14" x14ac:dyDescent="0.2">
      <c r="K679" s="333"/>
      <c r="L679" s="334"/>
      <c r="M679" s="332"/>
      <c r="N679" s="335"/>
    </row>
    <row r="680" spans="11:14" x14ac:dyDescent="0.2">
      <c r="K680" s="333"/>
      <c r="L680" s="334"/>
      <c r="M680" s="332"/>
      <c r="N680" s="335"/>
    </row>
    <row r="681" spans="11:14" x14ac:dyDescent="0.2">
      <c r="K681" s="333"/>
      <c r="L681" s="334"/>
      <c r="M681" s="332"/>
      <c r="N681" s="335"/>
    </row>
    <row r="682" spans="11:14" x14ac:dyDescent="0.2">
      <c r="K682" s="333"/>
      <c r="L682" s="334"/>
      <c r="M682" s="332"/>
      <c r="N682" s="335"/>
    </row>
    <row r="683" spans="11:14" x14ac:dyDescent="0.2">
      <c r="K683" s="333"/>
      <c r="L683" s="334"/>
      <c r="M683" s="332"/>
      <c r="N683" s="335"/>
    </row>
    <row r="684" spans="11:14" x14ac:dyDescent="0.2">
      <c r="K684" s="333"/>
      <c r="L684" s="334"/>
      <c r="M684" s="332"/>
      <c r="N684" s="335"/>
    </row>
    <row r="685" spans="11:14" x14ac:dyDescent="0.2">
      <c r="K685" s="333"/>
      <c r="L685" s="334"/>
      <c r="M685" s="332"/>
      <c r="N685" s="335"/>
    </row>
    <row r="686" spans="11:14" x14ac:dyDescent="0.2">
      <c r="K686" s="333"/>
      <c r="L686" s="334"/>
      <c r="M686" s="332"/>
      <c r="N686" s="335"/>
    </row>
    <row r="687" spans="11:14" x14ac:dyDescent="0.2">
      <c r="K687" s="333"/>
      <c r="L687" s="334"/>
      <c r="M687" s="332"/>
      <c r="N687" s="335"/>
    </row>
    <row r="688" spans="11:14" x14ac:dyDescent="0.2">
      <c r="K688" s="333"/>
      <c r="L688" s="334"/>
      <c r="M688" s="332"/>
      <c r="N688" s="335"/>
    </row>
    <row r="689" spans="11:14" x14ac:dyDescent="0.2">
      <c r="K689" s="333"/>
      <c r="L689" s="334"/>
      <c r="M689" s="332"/>
      <c r="N689" s="335"/>
    </row>
    <row r="690" spans="11:14" x14ac:dyDescent="0.2">
      <c r="K690" s="333"/>
      <c r="L690" s="334"/>
      <c r="M690" s="332"/>
      <c r="N690" s="335"/>
    </row>
    <row r="691" spans="11:14" x14ac:dyDescent="0.2">
      <c r="K691" s="333"/>
      <c r="L691" s="334"/>
      <c r="M691" s="332"/>
      <c r="N691" s="335"/>
    </row>
    <row r="692" spans="11:14" x14ac:dyDescent="0.2">
      <c r="K692" s="333"/>
      <c r="L692" s="334"/>
      <c r="M692" s="332"/>
      <c r="N692" s="335"/>
    </row>
    <row r="693" spans="11:14" x14ac:dyDescent="0.2">
      <c r="K693" s="333"/>
      <c r="L693" s="334"/>
      <c r="M693" s="332"/>
      <c r="N693" s="335"/>
    </row>
    <row r="694" spans="11:14" x14ac:dyDescent="0.2">
      <c r="K694" s="333"/>
      <c r="L694" s="334"/>
      <c r="M694" s="332"/>
      <c r="N694" s="335"/>
    </row>
    <row r="695" spans="11:14" x14ac:dyDescent="0.2">
      <c r="K695" s="333"/>
      <c r="L695" s="334"/>
      <c r="M695" s="332"/>
      <c r="N695" s="335"/>
    </row>
    <row r="696" spans="11:14" x14ac:dyDescent="0.2">
      <c r="K696" s="333"/>
      <c r="L696" s="334"/>
      <c r="M696" s="332"/>
      <c r="N696" s="335"/>
    </row>
    <row r="697" spans="11:14" x14ac:dyDescent="0.2">
      <c r="K697" s="333"/>
      <c r="L697" s="334"/>
      <c r="M697" s="332"/>
      <c r="N697" s="335"/>
    </row>
    <row r="698" spans="11:14" x14ac:dyDescent="0.2">
      <c r="K698" s="333"/>
      <c r="L698" s="334"/>
      <c r="M698" s="332"/>
      <c r="N698" s="335"/>
    </row>
    <row r="699" spans="11:14" x14ac:dyDescent="0.2">
      <c r="K699" s="333"/>
      <c r="L699" s="334"/>
      <c r="M699" s="332"/>
      <c r="N699" s="335"/>
    </row>
    <row r="700" spans="11:14" x14ac:dyDescent="0.2">
      <c r="K700" s="333"/>
      <c r="L700" s="334"/>
      <c r="M700" s="332"/>
      <c r="N700" s="335"/>
    </row>
    <row r="701" spans="11:14" x14ac:dyDescent="0.2">
      <c r="K701" s="333"/>
      <c r="L701" s="334"/>
      <c r="M701" s="332"/>
      <c r="N701" s="335"/>
    </row>
    <row r="702" spans="11:14" x14ac:dyDescent="0.2">
      <c r="K702" s="333"/>
      <c r="L702" s="334"/>
      <c r="M702" s="332"/>
      <c r="N702" s="335"/>
    </row>
    <row r="703" spans="11:14" x14ac:dyDescent="0.2">
      <c r="K703" s="333"/>
      <c r="L703" s="334"/>
      <c r="M703" s="332"/>
      <c r="N703" s="335"/>
    </row>
    <row r="704" spans="11:14" x14ac:dyDescent="0.2">
      <c r="K704" s="333"/>
      <c r="L704" s="334"/>
      <c r="M704" s="332"/>
      <c r="N704" s="335"/>
    </row>
    <row r="705" spans="11:14" x14ac:dyDescent="0.2">
      <c r="K705" s="333"/>
      <c r="L705" s="334"/>
      <c r="M705" s="332"/>
      <c r="N705" s="335"/>
    </row>
    <row r="706" spans="11:14" x14ac:dyDescent="0.2">
      <c r="K706" s="333"/>
      <c r="L706" s="334"/>
      <c r="M706" s="332"/>
      <c r="N706" s="335"/>
    </row>
    <row r="707" spans="11:14" x14ac:dyDescent="0.2">
      <c r="K707" s="333"/>
      <c r="L707" s="334"/>
      <c r="M707" s="332"/>
      <c r="N707" s="335"/>
    </row>
    <row r="708" spans="11:14" x14ac:dyDescent="0.2">
      <c r="K708" s="333"/>
      <c r="L708" s="334"/>
      <c r="M708" s="332"/>
      <c r="N708" s="335"/>
    </row>
    <row r="709" spans="11:14" x14ac:dyDescent="0.2">
      <c r="K709" s="333"/>
      <c r="L709" s="334"/>
      <c r="M709" s="332"/>
      <c r="N709" s="335"/>
    </row>
    <row r="710" spans="11:14" x14ac:dyDescent="0.2">
      <c r="K710" s="333"/>
      <c r="L710" s="334"/>
      <c r="M710" s="332"/>
      <c r="N710" s="335"/>
    </row>
    <row r="711" spans="11:14" x14ac:dyDescent="0.2">
      <c r="K711" s="333"/>
      <c r="L711" s="334"/>
      <c r="M711" s="332"/>
      <c r="N711" s="335"/>
    </row>
    <row r="712" spans="11:14" x14ac:dyDescent="0.2">
      <c r="K712" s="333"/>
      <c r="L712" s="334"/>
      <c r="M712" s="332"/>
      <c r="N712" s="335"/>
    </row>
    <row r="713" spans="11:14" x14ac:dyDescent="0.2">
      <c r="K713" s="333"/>
      <c r="L713" s="334"/>
      <c r="M713" s="332"/>
      <c r="N713" s="335"/>
    </row>
    <row r="714" spans="11:14" x14ac:dyDescent="0.2">
      <c r="K714" s="333"/>
      <c r="L714" s="334"/>
      <c r="M714" s="332"/>
      <c r="N714" s="335"/>
    </row>
    <row r="715" spans="11:14" x14ac:dyDescent="0.2">
      <c r="K715" s="333"/>
      <c r="L715" s="334"/>
      <c r="M715" s="332"/>
      <c r="N715" s="335"/>
    </row>
    <row r="716" spans="11:14" x14ac:dyDescent="0.2">
      <c r="K716" s="333"/>
      <c r="L716" s="334"/>
      <c r="M716" s="332"/>
      <c r="N716" s="335"/>
    </row>
    <row r="717" spans="11:14" x14ac:dyDescent="0.2">
      <c r="K717" s="333"/>
      <c r="L717" s="334"/>
      <c r="M717" s="332"/>
      <c r="N717" s="335"/>
    </row>
    <row r="718" spans="11:14" x14ac:dyDescent="0.2">
      <c r="K718" s="333"/>
      <c r="L718" s="334"/>
      <c r="M718" s="332"/>
      <c r="N718" s="335"/>
    </row>
    <row r="719" spans="11:14" x14ac:dyDescent="0.2">
      <c r="K719" s="333"/>
      <c r="L719" s="334"/>
      <c r="M719" s="332"/>
      <c r="N719" s="335"/>
    </row>
    <row r="720" spans="11:14" x14ac:dyDescent="0.2">
      <c r="K720" s="333"/>
      <c r="L720" s="334"/>
      <c r="M720" s="332"/>
      <c r="N720" s="335"/>
    </row>
    <row r="721" spans="11:14" x14ac:dyDescent="0.2">
      <c r="K721" s="333"/>
      <c r="L721" s="334"/>
      <c r="M721" s="332"/>
      <c r="N721" s="335"/>
    </row>
    <row r="722" spans="11:14" x14ac:dyDescent="0.2">
      <c r="K722" s="333"/>
      <c r="L722" s="334"/>
      <c r="M722" s="332"/>
      <c r="N722" s="335"/>
    </row>
    <row r="723" spans="11:14" x14ac:dyDescent="0.2">
      <c r="K723" s="333"/>
      <c r="L723" s="334"/>
      <c r="M723" s="332"/>
      <c r="N723" s="335"/>
    </row>
    <row r="724" spans="11:14" x14ac:dyDescent="0.2">
      <c r="K724" s="333"/>
      <c r="L724" s="334"/>
      <c r="M724" s="332"/>
      <c r="N724" s="335"/>
    </row>
    <row r="725" spans="11:14" x14ac:dyDescent="0.2">
      <c r="K725" s="333"/>
      <c r="L725" s="334"/>
      <c r="M725" s="332"/>
      <c r="N725" s="335"/>
    </row>
    <row r="726" spans="11:14" x14ac:dyDescent="0.2">
      <c r="K726" s="333"/>
      <c r="L726" s="334"/>
      <c r="M726" s="332"/>
      <c r="N726" s="335"/>
    </row>
    <row r="727" spans="11:14" x14ac:dyDescent="0.2">
      <c r="K727" s="333"/>
      <c r="L727" s="334"/>
      <c r="M727" s="332"/>
      <c r="N727" s="335"/>
    </row>
    <row r="728" spans="11:14" x14ac:dyDescent="0.2">
      <c r="K728" s="333"/>
      <c r="L728" s="334"/>
      <c r="M728" s="332"/>
      <c r="N728" s="335"/>
    </row>
    <row r="729" spans="11:14" x14ac:dyDescent="0.2">
      <c r="K729" s="333"/>
      <c r="L729" s="334"/>
      <c r="M729" s="332"/>
      <c r="N729" s="335"/>
    </row>
    <row r="730" spans="11:14" x14ac:dyDescent="0.2">
      <c r="K730" s="333"/>
      <c r="L730" s="334"/>
      <c r="M730" s="332"/>
      <c r="N730" s="335"/>
    </row>
    <row r="731" spans="11:14" x14ac:dyDescent="0.2">
      <c r="K731" s="333"/>
      <c r="L731" s="334"/>
      <c r="M731" s="332"/>
      <c r="N731" s="335"/>
    </row>
    <row r="732" spans="11:14" x14ac:dyDescent="0.2">
      <c r="K732" s="333"/>
      <c r="L732" s="334"/>
      <c r="M732" s="332"/>
      <c r="N732" s="335"/>
    </row>
    <row r="733" spans="11:14" x14ac:dyDescent="0.2">
      <c r="K733" s="333"/>
      <c r="L733" s="334"/>
      <c r="M733" s="332"/>
      <c r="N733" s="335"/>
    </row>
    <row r="734" spans="11:14" x14ac:dyDescent="0.2">
      <c r="K734" s="333"/>
      <c r="L734" s="334"/>
      <c r="M734" s="332"/>
      <c r="N734" s="335"/>
    </row>
    <row r="735" spans="11:14" x14ac:dyDescent="0.2">
      <c r="K735" s="333"/>
      <c r="L735" s="334"/>
      <c r="M735" s="332"/>
      <c r="N735" s="335"/>
    </row>
    <row r="736" spans="11:14" x14ac:dyDescent="0.2">
      <c r="K736" s="333"/>
      <c r="L736" s="334"/>
      <c r="M736" s="332"/>
      <c r="N736" s="335"/>
    </row>
    <row r="737" spans="11:14" x14ac:dyDescent="0.2">
      <c r="K737" s="333"/>
      <c r="L737" s="334"/>
      <c r="M737" s="332"/>
      <c r="N737" s="335"/>
    </row>
    <row r="738" spans="11:14" x14ac:dyDescent="0.2">
      <c r="K738" s="333"/>
      <c r="L738" s="334"/>
      <c r="M738" s="332"/>
      <c r="N738" s="335"/>
    </row>
    <row r="739" spans="11:14" x14ac:dyDescent="0.2">
      <c r="K739" s="333"/>
      <c r="L739" s="334"/>
      <c r="M739" s="332"/>
      <c r="N739" s="335"/>
    </row>
    <row r="740" spans="11:14" x14ac:dyDescent="0.2">
      <c r="K740" s="333"/>
      <c r="L740" s="334"/>
      <c r="M740" s="332"/>
      <c r="N740" s="335"/>
    </row>
    <row r="741" spans="11:14" x14ac:dyDescent="0.2">
      <c r="K741" s="333"/>
      <c r="L741" s="334"/>
      <c r="M741" s="332"/>
      <c r="N741" s="335"/>
    </row>
    <row r="742" spans="11:14" x14ac:dyDescent="0.2">
      <c r="K742" s="333"/>
      <c r="L742" s="334"/>
      <c r="M742" s="332"/>
      <c r="N742" s="335"/>
    </row>
    <row r="743" spans="11:14" x14ac:dyDescent="0.2">
      <c r="K743" s="333"/>
      <c r="L743" s="334"/>
      <c r="M743" s="332"/>
      <c r="N743" s="335"/>
    </row>
    <row r="744" spans="11:14" x14ac:dyDescent="0.2">
      <c r="K744" s="333"/>
      <c r="L744" s="334"/>
      <c r="M744" s="332"/>
      <c r="N744" s="335"/>
    </row>
    <row r="745" spans="11:14" x14ac:dyDescent="0.2">
      <c r="K745" s="333"/>
      <c r="L745" s="334"/>
      <c r="M745" s="332"/>
      <c r="N745" s="335"/>
    </row>
    <row r="746" spans="11:14" x14ac:dyDescent="0.2">
      <c r="K746" s="333"/>
      <c r="L746" s="334"/>
      <c r="M746" s="332"/>
      <c r="N746" s="335"/>
    </row>
    <row r="747" spans="11:14" x14ac:dyDescent="0.2">
      <c r="K747" s="333"/>
      <c r="L747" s="334"/>
      <c r="M747" s="332"/>
      <c r="N747" s="335"/>
    </row>
    <row r="748" spans="11:14" x14ac:dyDescent="0.2">
      <c r="K748" s="333"/>
      <c r="L748" s="334"/>
      <c r="M748" s="332"/>
      <c r="N748" s="335"/>
    </row>
    <row r="749" spans="11:14" x14ac:dyDescent="0.2">
      <c r="K749" s="333"/>
      <c r="L749" s="334"/>
      <c r="M749" s="332"/>
      <c r="N749" s="335"/>
    </row>
    <row r="750" spans="11:14" x14ac:dyDescent="0.2">
      <c r="K750" s="333"/>
      <c r="L750" s="334"/>
      <c r="M750" s="332"/>
      <c r="N750" s="335"/>
    </row>
    <row r="751" spans="11:14" x14ac:dyDescent="0.2">
      <c r="K751" s="333"/>
      <c r="L751" s="334"/>
      <c r="M751" s="332"/>
      <c r="N751" s="335"/>
    </row>
    <row r="752" spans="11:14" x14ac:dyDescent="0.2">
      <c r="K752" s="333"/>
      <c r="L752" s="334"/>
      <c r="M752" s="332"/>
      <c r="N752" s="335"/>
    </row>
    <row r="753" spans="11:14" x14ac:dyDescent="0.2">
      <c r="K753" s="333"/>
      <c r="L753" s="334"/>
      <c r="M753" s="332"/>
      <c r="N753" s="335"/>
    </row>
    <row r="754" spans="11:14" x14ac:dyDescent="0.2">
      <c r="K754" s="333"/>
      <c r="L754" s="334"/>
      <c r="M754" s="332"/>
      <c r="N754" s="335"/>
    </row>
    <row r="755" spans="11:14" x14ac:dyDescent="0.2">
      <c r="K755" s="333"/>
      <c r="L755" s="334"/>
      <c r="M755" s="332"/>
      <c r="N755" s="335"/>
    </row>
    <row r="756" spans="11:14" x14ac:dyDescent="0.2">
      <c r="K756" s="333"/>
      <c r="L756" s="334"/>
      <c r="M756" s="332"/>
      <c r="N756" s="335"/>
    </row>
    <row r="757" spans="11:14" x14ac:dyDescent="0.2">
      <c r="K757" s="333"/>
      <c r="L757" s="334"/>
      <c r="M757" s="332"/>
      <c r="N757" s="335"/>
    </row>
    <row r="758" spans="11:14" x14ac:dyDescent="0.2">
      <c r="K758" s="333"/>
      <c r="L758" s="334"/>
      <c r="M758" s="332"/>
      <c r="N758" s="335"/>
    </row>
    <row r="759" spans="11:14" x14ac:dyDescent="0.2">
      <c r="K759" s="333"/>
      <c r="L759" s="334"/>
      <c r="M759" s="332"/>
      <c r="N759" s="335"/>
    </row>
    <row r="760" spans="11:14" x14ac:dyDescent="0.2">
      <c r="K760" s="333"/>
      <c r="L760" s="334"/>
      <c r="M760" s="332"/>
      <c r="N760" s="335"/>
    </row>
    <row r="761" spans="11:14" x14ac:dyDescent="0.2">
      <c r="K761" s="333"/>
      <c r="L761" s="334"/>
      <c r="M761" s="332"/>
      <c r="N761" s="335"/>
    </row>
    <row r="762" spans="11:14" x14ac:dyDescent="0.2">
      <c r="K762" s="333"/>
      <c r="L762" s="334"/>
      <c r="M762" s="332"/>
      <c r="N762" s="335"/>
    </row>
    <row r="763" spans="11:14" x14ac:dyDescent="0.2">
      <c r="K763" s="333"/>
      <c r="L763" s="334"/>
      <c r="M763" s="332"/>
      <c r="N763" s="335"/>
    </row>
    <row r="764" spans="11:14" x14ac:dyDescent="0.2">
      <c r="K764" s="333"/>
      <c r="L764" s="334"/>
      <c r="M764" s="332"/>
      <c r="N764" s="335"/>
    </row>
    <row r="765" spans="11:14" x14ac:dyDescent="0.2">
      <c r="K765" s="333"/>
      <c r="L765" s="334"/>
      <c r="M765" s="332"/>
      <c r="N765" s="335"/>
    </row>
    <row r="766" spans="11:14" x14ac:dyDescent="0.2">
      <c r="K766" s="333"/>
      <c r="L766" s="334"/>
      <c r="M766" s="332"/>
      <c r="N766" s="335"/>
    </row>
    <row r="767" spans="11:14" x14ac:dyDescent="0.2">
      <c r="K767" s="333"/>
      <c r="L767" s="334"/>
      <c r="M767" s="332"/>
      <c r="N767" s="335"/>
    </row>
    <row r="768" spans="11:14" x14ac:dyDescent="0.2">
      <c r="K768" s="333"/>
      <c r="L768" s="334"/>
      <c r="M768" s="332"/>
      <c r="N768" s="335"/>
    </row>
    <row r="769" spans="11:14" x14ac:dyDescent="0.2">
      <c r="K769" s="333"/>
      <c r="L769" s="334"/>
      <c r="M769" s="332"/>
      <c r="N769" s="335"/>
    </row>
    <row r="770" spans="11:14" x14ac:dyDescent="0.2">
      <c r="K770" s="333"/>
      <c r="L770" s="334"/>
      <c r="M770" s="332"/>
      <c r="N770" s="335"/>
    </row>
    <row r="771" spans="11:14" x14ac:dyDescent="0.2">
      <c r="K771" s="333"/>
      <c r="L771" s="334"/>
      <c r="M771" s="332"/>
      <c r="N771" s="335"/>
    </row>
    <row r="772" spans="11:14" x14ac:dyDescent="0.2">
      <c r="K772" s="333"/>
      <c r="L772" s="334"/>
      <c r="M772" s="332"/>
      <c r="N772" s="335"/>
    </row>
    <row r="773" spans="11:14" x14ac:dyDescent="0.2">
      <c r="K773" s="333"/>
      <c r="L773" s="334"/>
      <c r="M773" s="332"/>
      <c r="N773" s="335"/>
    </row>
    <row r="774" spans="11:14" x14ac:dyDescent="0.2">
      <c r="K774" s="333"/>
      <c r="L774" s="334"/>
      <c r="M774" s="332"/>
      <c r="N774" s="335"/>
    </row>
    <row r="775" spans="11:14" x14ac:dyDescent="0.2">
      <c r="K775" s="333"/>
      <c r="L775" s="334"/>
      <c r="M775" s="332"/>
      <c r="N775" s="335"/>
    </row>
    <row r="776" spans="11:14" x14ac:dyDescent="0.2">
      <c r="K776" s="333"/>
      <c r="L776" s="334"/>
      <c r="M776" s="332"/>
      <c r="N776" s="335"/>
    </row>
    <row r="777" spans="11:14" x14ac:dyDescent="0.2">
      <c r="K777" s="333"/>
      <c r="L777" s="334"/>
      <c r="M777" s="332"/>
      <c r="N777" s="335"/>
    </row>
    <row r="778" spans="11:14" x14ac:dyDescent="0.2">
      <c r="K778" s="333"/>
      <c r="L778" s="334"/>
      <c r="M778" s="332"/>
      <c r="N778" s="335"/>
    </row>
    <row r="779" spans="11:14" x14ac:dyDescent="0.2">
      <c r="K779" s="333"/>
      <c r="L779" s="334"/>
      <c r="M779" s="332"/>
      <c r="N779" s="335"/>
    </row>
    <row r="780" spans="11:14" x14ac:dyDescent="0.2">
      <c r="K780" s="333"/>
      <c r="L780" s="334"/>
      <c r="M780" s="332"/>
      <c r="N780" s="335"/>
    </row>
    <row r="781" spans="11:14" x14ac:dyDescent="0.2">
      <c r="K781" s="333"/>
      <c r="L781" s="334"/>
      <c r="M781" s="332"/>
      <c r="N781" s="335"/>
    </row>
    <row r="782" spans="11:14" x14ac:dyDescent="0.2">
      <c r="K782" s="333"/>
      <c r="L782" s="334"/>
      <c r="M782" s="332"/>
      <c r="N782" s="335"/>
    </row>
    <row r="783" spans="11:14" x14ac:dyDescent="0.2">
      <c r="K783" s="333"/>
      <c r="L783" s="334"/>
      <c r="M783" s="332"/>
      <c r="N783" s="335"/>
    </row>
    <row r="784" spans="11:14" x14ac:dyDescent="0.2">
      <c r="K784" s="333"/>
      <c r="L784" s="334"/>
      <c r="M784" s="332"/>
      <c r="N784" s="335"/>
    </row>
    <row r="785" spans="11:14" x14ac:dyDescent="0.2">
      <c r="K785" s="333"/>
      <c r="L785" s="334"/>
      <c r="M785" s="332"/>
      <c r="N785" s="335"/>
    </row>
    <row r="786" spans="11:14" x14ac:dyDescent="0.2">
      <c r="K786" s="333"/>
      <c r="L786" s="334"/>
      <c r="M786" s="332"/>
      <c r="N786" s="335"/>
    </row>
    <row r="787" spans="11:14" x14ac:dyDescent="0.2">
      <c r="K787" s="333"/>
      <c r="L787" s="334"/>
      <c r="M787" s="332"/>
      <c r="N787" s="335"/>
    </row>
    <row r="788" spans="11:14" x14ac:dyDescent="0.2">
      <c r="K788" s="333"/>
      <c r="L788" s="334"/>
      <c r="M788" s="332"/>
      <c r="N788" s="335"/>
    </row>
    <row r="789" spans="11:14" x14ac:dyDescent="0.2">
      <c r="K789" s="333"/>
      <c r="L789" s="334"/>
      <c r="M789" s="332"/>
      <c r="N789" s="335"/>
    </row>
    <row r="790" spans="11:14" x14ac:dyDescent="0.2">
      <c r="K790" s="333"/>
      <c r="L790" s="334"/>
      <c r="M790" s="332"/>
      <c r="N790" s="335"/>
    </row>
    <row r="791" spans="11:14" x14ac:dyDescent="0.2">
      <c r="K791" s="333"/>
      <c r="L791" s="334"/>
      <c r="M791" s="332"/>
      <c r="N791" s="335"/>
    </row>
    <row r="792" spans="11:14" x14ac:dyDescent="0.2">
      <c r="K792" s="333"/>
      <c r="L792" s="334"/>
      <c r="M792" s="332"/>
      <c r="N792" s="335"/>
    </row>
    <row r="793" spans="11:14" x14ac:dyDescent="0.2">
      <c r="K793" s="333"/>
      <c r="L793" s="334"/>
      <c r="M793" s="332"/>
      <c r="N793" s="335"/>
    </row>
    <row r="794" spans="11:14" x14ac:dyDescent="0.2">
      <c r="K794" s="333"/>
      <c r="L794" s="334"/>
      <c r="M794" s="332"/>
      <c r="N794" s="335"/>
    </row>
    <row r="795" spans="11:14" x14ac:dyDescent="0.2">
      <c r="K795" s="333"/>
      <c r="L795" s="334"/>
      <c r="M795" s="332"/>
      <c r="N795" s="335"/>
    </row>
    <row r="796" spans="11:14" x14ac:dyDescent="0.2">
      <c r="K796" s="333"/>
      <c r="L796" s="334"/>
      <c r="M796" s="332"/>
      <c r="N796" s="335"/>
    </row>
    <row r="797" spans="11:14" x14ac:dyDescent="0.2">
      <c r="K797" s="333"/>
      <c r="L797" s="334"/>
      <c r="M797" s="332"/>
      <c r="N797" s="335"/>
    </row>
    <row r="798" spans="11:14" x14ac:dyDescent="0.2">
      <c r="K798" s="333"/>
      <c r="L798" s="334"/>
      <c r="M798" s="332"/>
      <c r="N798" s="335"/>
    </row>
    <row r="799" spans="11:14" x14ac:dyDescent="0.2">
      <c r="K799" s="333"/>
      <c r="L799" s="334"/>
      <c r="M799" s="332"/>
      <c r="N799" s="335"/>
    </row>
    <row r="800" spans="11:14" x14ac:dyDescent="0.2">
      <c r="K800" s="333"/>
      <c r="L800" s="334"/>
      <c r="M800" s="332"/>
      <c r="N800" s="335"/>
    </row>
    <row r="801" spans="11:14" x14ac:dyDescent="0.2">
      <c r="K801" s="333"/>
      <c r="L801" s="334"/>
      <c r="M801" s="332"/>
      <c r="N801" s="335"/>
    </row>
    <row r="802" spans="11:14" x14ac:dyDescent="0.2">
      <c r="K802" s="333"/>
      <c r="L802" s="334"/>
      <c r="M802" s="332"/>
      <c r="N802" s="335"/>
    </row>
    <row r="803" spans="11:14" x14ac:dyDescent="0.2">
      <c r="K803" s="333"/>
      <c r="L803" s="334"/>
      <c r="M803" s="332"/>
      <c r="N803" s="335"/>
    </row>
    <row r="804" spans="11:14" x14ac:dyDescent="0.2">
      <c r="K804" s="333"/>
      <c r="L804" s="334"/>
      <c r="M804" s="332"/>
      <c r="N804" s="335"/>
    </row>
    <row r="805" spans="11:14" x14ac:dyDescent="0.2">
      <c r="K805" s="333"/>
      <c r="L805" s="334"/>
      <c r="M805" s="332"/>
      <c r="N805" s="335"/>
    </row>
    <row r="806" spans="11:14" x14ac:dyDescent="0.2">
      <c r="K806" s="333"/>
      <c r="L806" s="334"/>
      <c r="M806" s="332"/>
      <c r="N806" s="335"/>
    </row>
    <row r="807" spans="11:14" x14ac:dyDescent="0.2">
      <c r="K807" s="333"/>
      <c r="L807" s="334"/>
      <c r="M807" s="332"/>
      <c r="N807" s="335"/>
    </row>
    <row r="808" spans="11:14" x14ac:dyDescent="0.2">
      <c r="K808" s="333"/>
      <c r="L808" s="334"/>
      <c r="M808" s="332"/>
      <c r="N808" s="335"/>
    </row>
    <row r="809" spans="11:14" x14ac:dyDescent="0.2">
      <c r="K809" s="333"/>
      <c r="L809" s="334"/>
      <c r="M809" s="332"/>
      <c r="N809" s="335"/>
    </row>
    <row r="810" spans="11:14" x14ac:dyDescent="0.2">
      <c r="K810" s="333"/>
      <c r="L810" s="334"/>
      <c r="M810" s="332"/>
      <c r="N810" s="335"/>
    </row>
    <row r="811" spans="11:14" x14ac:dyDescent="0.2">
      <c r="K811" s="333"/>
      <c r="L811" s="334"/>
      <c r="M811" s="332"/>
      <c r="N811" s="335"/>
    </row>
    <row r="812" spans="11:14" x14ac:dyDescent="0.2">
      <c r="K812" s="333"/>
      <c r="L812" s="334"/>
      <c r="M812" s="332"/>
      <c r="N812" s="335"/>
    </row>
    <row r="813" spans="11:14" x14ac:dyDescent="0.2">
      <c r="K813" s="333"/>
      <c r="L813" s="334"/>
      <c r="M813" s="332"/>
      <c r="N813" s="335"/>
    </row>
    <row r="814" spans="11:14" x14ac:dyDescent="0.2">
      <c r="K814" s="333"/>
      <c r="L814" s="334"/>
      <c r="M814" s="332"/>
      <c r="N814" s="335"/>
    </row>
    <row r="815" spans="11:14" x14ac:dyDescent="0.2">
      <c r="K815" s="333"/>
      <c r="L815" s="334"/>
      <c r="M815" s="332"/>
      <c r="N815" s="335"/>
    </row>
    <row r="816" spans="11:14" x14ac:dyDescent="0.2">
      <c r="K816" s="333"/>
      <c r="L816" s="334"/>
      <c r="M816" s="332"/>
      <c r="N816" s="335"/>
    </row>
    <row r="817" spans="11:14" x14ac:dyDescent="0.2">
      <c r="K817" s="333"/>
      <c r="L817" s="334"/>
      <c r="M817" s="332"/>
      <c r="N817" s="335"/>
    </row>
    <row r="818" spans="11:14" x14ac:dyDescent="0.2">
      <c r="K818" s="333"/>
      <c r="L818" s="334"/>
      <c r="M818" s="332"/>
      <c r="N818" s="335"/>
    </row>
    <row r="819" spans="11:14" x14ac:dyDescent="0.2">
      <c r="K819" s="333"/>
      <c r="L819" s="334"/>
      <c r="M819" s="332"/>
      <c r="N819" s="335"/>
    </row>
    <row r="820" spans="11:14" x14ac:dyDescent="0.2">
      <c r="K820" s="333"/>
      <c r="L820" s="334"/>
      <c r="M820" s="332"/>
      <c r="N820" s="335"/>
    </row>
    <row r="821" spans="11:14" x14ac:dyDescent="0.2">
      <c r="K821" s="333"/>
      <c r="L821" s="334"/>
      <c r="M821" s="332"/>
      <c r="N821" s="335"/>
    </row>
    <row r="822" spans="11:14" x14ac:dyDescent="0.2">
      <c r="K822" s="333"/>
      <c r="L822" s="334"/>
      <c r="M822" s="332"/>
      <c r="N822" s="335"/>
    </row>
    <row r="823" spans="11:14" x14ac:dyDescent="0.2">
      <c r="K823" s="333"/>
      <c r="L823" s="334"/>
      <c r="M823" s="332"/>
      <c r="N823" s="335"/>
    </row>
    <row r="824" spans="11:14" x14ac:dyDescent="0.2">
      <c r="K824" s="333"/>
      <c r="L824" s="334"/>
      <c r="M824" s="332"/>
      <c r="N824" s="335"/>
    </row>
    <row r="825" spans="11:14" x14ac:dyDescent="0.2">
      <c r="K825" s="333"/>
      <c r="L825" s="334"/>
      <c r="M825" s="332"/>
      <c r="N825" s="335"/>
    </row>
    <row r="826" spans="11:14" x14ac:dyDescent="0.2">
      <c r="K826" s="333"/>
      <c r="L826" s="334"/>
      <c r="M826" s="332"/>
      <c r="N826" s="335"/>
    </row>
    <row r="827" spans="11:14" x14ac:dyDescent="0.2">
      <c r="K827" s="333"/>
      <c r="L827" s="334"/>
      <c r="M827" s="332"/>
      <c r="N827" s="335"/>
    </row>
    <row r="828" spans="11:14" x14ac:dyDescent="0.2">
      <c r="K828" s="333"/>
      <c r="L828" s="334"/>
      <c r="M828" s="332"/>
      <c r="N828" s="335"/>
    </row>
    <row r="829" spans="11:14" x14ac:dyDescent="0.2">
      <c r="K829" s="333"/>
      <c r="L829" s="334"/>
      <c r="M829" s="332"/>
      <c r="N829" s="335"/>
    </row>
    <row r="830" spans="11:14" x14ac:dyDescent="0.2">
      <c r="K830" s="333"/>
      <c r="L830" s="334"/>
      <c r="M830" s="332"/>
      <c r="N830" s="335"/>
    </row>
    <row r="831" spans="11:14" x14ac:dyDescent="0.2">
      <c r="K831" s="333"/>
      <c r="L831" s="334"/>
      <c r="M831" s="332"/>
      <c r="N831" s="335"/>
    </row>
    <row r="832" spans="11:14" x14ac:dyDescent="0.2">
      <c r="K832" s="333"/>
      <c r="L832" s="334"/>
      <c r="M832" s="332"/>
      <c r="N832" s="335"/>
    </row>
    <row r="833" spans="11:14" x14ac:dyDescent="0.2">
      <c r="K833" s="333"/>
      <c r="L833" s="334"/>
      <c r="M833" s="332"/>
      <c r="N833" s="335"/>
    </row>
    <row r="834" spans="11:14" x14ac:dyDescent="0.2">
      <c r="K834" s="333"/>
      <c r="L834" s="334"/>
      <c r="M834" s="332"/>
      <c r="N834" s="335"/>
    </row>
    <row r="835" spans="11:14" x14ac:dyDescent="0.2">
      <c r="K835" s="333"/>
      <c r="L835" s="334"/>
      <c r="M835" s="332"/>
      <c r="N835" s="335"/>
    </row>
    <row r="836" spans="11:14" x14ac:dyDescent="0.2">
      <c r="K836" s="333"/>
      <c r="L836" s="334"/>
      <c r="M836" s="332"/>
      <c r="N836" s="335"/>
    </row>
    <row r="837" spans="11:14" x14ac:dyDescent="0.2">
      <c r="K837" s="333"/>
      <c r="L837" s="334"/>
      <c r="M837" s="332"/>
      <c r="N837" s="335"/>
    </row>
    <row r="838" spans="11:14" x14ac:dyDescent="0.2">
      <c r="K838" s="333"/>
      <c r="L838" s="334"/>
      <c r="M838" s="332"/>
      <c r="N838" s="335"/>
    </row>
    <row r="839" spans="11:14" x14ac:dyDescent="0.2">
      <c r="K839" s="333"/>
      <c r="L839" s="334"/>
      <c r="M839" s="332"/>
      <c r="N839" s="335"/>
    </row>
    <row r="840" spans="11:14" x14ac:dyDescent="0.2">
      <c r="K840" s="333"/>
      <c r="L840" s="334"/>
      <c r="M840" s="332"/>
      <c r="N840" s="335"/>
    </row>
    <row r="841" spans="11:14" x14ac:dyDescent="0.2">
      <c r="K841" s="333"/>
      <c r="L841" s="334"/>
      <c r="M841" s="332"/>
      <c r="N841" s="335"/>
    </row>
    <row r="842" spans="11:14" x14ac:dyDescent="0.2">
      <c r="K842" s="333"/>
      <c r="L842" s="334"/>
      <c r="M842" s="332"/>
      <c r="N842" s="335"/>
    </row>
    <row r="843" spans="11:14" x14ac:dyDescent="0.2">
      <c r="K843" s="333"/>
      <c r="L843" s="334"/>
      <c r="M843" s="332"/>
      <c r="N843" s="335"/>
    </row>
    <row r="844" spans="11:14" x14ac:dyDescent="0.2">
      <c r="K844" s="333"/>
      <c r="L844" s="334"/>
      <c r="M844" s="332"/>
      <c r="N844" s="335"/>
    </row>
    <row r="845" spans="11:14" x14ac:dyDescent="0.2">
      <c r="K845" s="333"/>
      <c r="L845" s="334"/>
      <c r="M845" s="332"/>
      <c r="N845" s="335"/>
    </row>
    <row r="846" spans="11:14" x14ac:dyDescent="0.2">
      <c r="K846" s="333"/>
      <c r="L846" s="334"/>
      <c r="M846" s="332"/>
      <c r="N846" s="335"/>
    </row>
    <row r="847" spans="11:14" x14ac:dyDescent="0.2">
      <c r="K847" s="333"/>
      <c r="L847" s="334"/>
      <c r="M847" s="332"/>
      <c r="N847" s="335"/>
    </row>
    <row r="848" spans="11:14" x14ac:dyDescent="0.2">
      <c r="K848" s="333"/>
      <c r="L848" s="334"/>
      <c r="M848" s="332"/>
      <c r="N848" s="335"/>
    </row>
    <row r="849" spans="11:14" x14ac:dyDescent="0.2">
      <c r="K849" s="333"/>
      <c r="L849" s="334"/>
      <c r="M849" s="332"/>
      <c r="N849" s="335"/>
    </row>
    <row r="850" spans="11:14" x14ac:dyDescent="0.2">
      <c r="K850" s="333"/>
      <c r="L850" s="334"/>
      <c r="M850" s="332"/>
      <c r="N850" s="335"/>
    </row>
    <row r="851" spans="11:14" x14ac:dyDescent="0.2">
      <c r="K851" s="333"/>
      <c r="L851" s="334"/>
      <c r="M851" s="332"/>
      <c r="N851" s="335"/>
    </row>
    <row r="852" spans="11:14" x14ac:dyDescent="0.2">
      <c r="K852" s="333"/>
      <c r="L852" s="334"/>
      <c r="M852" s="332"/>
      <c r="N852" s="335"/>
    </row>
    <row r="853" spans="11:14" x14ac:dyDescent="0.2">
      <c r="K853" s="333"/>
      <c r="L853" s="334"/>
      <c r="M853" s="332"/>
      <c r="N853" s="335"/>
    </row>
    <row r="854" spans="11:14" x14ac:dyDescent="0.2">
      <c r="K854" s="333"/>
      <c r="L854" s="334"/>
      <c r="M854" s="332"/>
      <c r="N854" s="335"/>
    </row>
    <row r="855" spans="11:14" x14ac:dyDescent="0.2">
      <c r="K855" s="333"/>
      <c r="L855" s="334"/>
      <c r="M855" s="332"/>
      <c r="N855" s="335"/>
    </row>
    <row r="856" spans="11:14" x14ac:dyDescent="0.2">
      <c r="K856" s="333"/>
      <c r="L856" s="334"/>
      <c r="M856" s="332"/>
      <c r="N856" s="335"/>
    </row>
    <row r="857" spans="11:14" x14ac:dyDescent="0.2">
      <c r="K857" s="333"/>
      <c r="L857" s="334"/>
      <c r="M857" s="332"/>
      <c r="N857" s="335"/>
    </row>
    <row r="858" spans="11:14" x14ac:dyDescent="0.2">
      <c r="K858" s="333"/>
      <c r="L858" s="334"/>
      <c r="M858" s="332"/>
      <c r="N858" s="335"/>
    </row>
    <row r="859" spans="11:14" x14ac:dyDescent="0.2">
      <c r="K859" s="333"/>
      <c r="L859" s="334"/>
      <c r="M859" s="332"/>
      <c r="N859" s="335"/>
    </row>
    <row r="860" spans="11:14" x14ac:dyDescent="0.2">
      <c r="K860" s="333"/>
      <c r="L860" s="334"/>
      <c r="M860" s="332"/>
      <c r="N860" s="335"/>
    </row>
    <row r="861" spans="11:14" x14ac:dyDescent="0.2">
      <c r="K861" s="333"/>
      <c r="L861" s="334"/>
      <c r="M861" s="332"/>
      <c r="N861" s="335"/>
    </row>
    <row r="862" spans="11:14" x14ac:dyDescent="0.2">
      <c r="K862" s="333"/>
      <c r="L862" s="334"/>
      <c r="M862" s="332"/>
      <c r="N862" s="335"/>
    </row>
    <row r="863" spans="11:14" x14ac:dyDescent="0.2">
      <c r="K863" s="333"/>
      <c r="L863" s="334"/>
      <c r="M863" s="332"/>
      <c r="N863" s="335"/>
    </row>
    <row r="864" spans="11:14" x14ac:dyDescent="0.2">
      <c r="K864" s="333"/>
      <c r="L864" s="334"/>
      <c r="M864" s="332"/>
      <c r="N864" s="335"/>
    </row>
    <row r="865" spans="11:14" x14ac:dyDescent="0.2">
      <c r="K865" s="333"/>
      <c r="L865" s="334"/>
      <c r="M865" s="332"/>
      <c r="N865" s="335"/>
    </row>
    <row r="866" spans="11:14" x14ac:dyDescent="0.2">
      <c r="K866" s="333"/>
      <c r="L866" s="334"/>
      <c r="M866" s="332"/>
      <c r="N866" s="335"/>
    </row>
    <row r="867" spans="11:14" x14ac:dyDescent="0.2">
      <c r="K867" s="333"/>
      <c r="L867" s="334"/>
      <c r="M867" s="332"/>
      <c r="N867" s="335"/>
    </row>
    <row r="868" spans="11:14" x14ac:dyDescent="0.2">
      <c r="K868" s="333"/>
      <c r="L868" s="334"/>
      <c r="M868" s="332"/>
      <c r="N868" s="335"/>
    </row>
    <row r="869" spans="11:14" x14ac:dyDescent="0.2">
      <c r="K869" s="333"/>
      <c r="L869" s="334"/>
      <c r="M869" s="332"/>
      <c r="N869" s="335"/>
    </row>
    <row r="870" spans="11:14" x14ac:dyDescent="0.2">
      <c r="K870" s="333"/>
      <c r="L870" s="334"/>
      <c r="M870" s="332"/>
      <c r="N870" s="335"/>
    </row>
    <row r="871" spans="11:14" x14ac:dyDescent="0.2">
      <c r="K871" s="333"/>
      <c r="L871" s="334"/>
      <c r="M871" s="332"/>
      <c r="N871" s="335"/>
    </row>
    <row r="872" spans="11:14" x14ac:dyDescent="0.2">
      <c r="K872" s="333"/>
      <c r="L872" s="334"/>
      <c r="M872" s="332"/>
      <c r="N872" s="335"/>
    </row>
    <row r="873" spans="11:14" x14ac:dyDescent="0.2">
      <c r="K873" s="333"/>
      <c r="L873" s="334"/>
      <c r="M873" s="332"/>
      <c r="N873" s="335"/>
    </row>
    <row r="874" spans="11:14" x14ac:dyDescent="0.2">
      <c r="K874" s="333"/>
      <c r="L874" s="334"/>
      <c r="M874" s="332"/>
      <c r="N874" s="335"/>
    </row>
    <row r="875" spans="11:14" x14ac:dyDescent="0.2">
      <c r="K875" s="333"/>
      <c r="L875" s="334"/>
      <c r="M875" s="332"/>
      <c r="N875" s="335"/>
    </row>
    <row r="876" spans="11:14" x14ac:dyDescent="0.2">
      <c r="K876" s="333"/>
      <c r="L876" s="334"/>
      <c r="M876" s="332"/>
      <c r="N876" s="335"/>
    </row>
    <row r="877" spans="11:14" x14ac:dyDescent="0.2">
      <c r="K877" s="333"/>
      <c r="L877" s="334"/>
      <c r="M877" s="332"/>
      <c r="N877" s="335"/>
    </row>
    <row r="878" spans="11:14" x14ac:dyDescent="0.2">
      <c r="K878" s="333"/>
      <c r="L878" s="334"/>
      <c r="M878" s="332"/>
      <c r="N878" s="335"/>
    </row>
    <row r="879" spans="11:14" x14ac:dyDescent="0.2">
      <c r="K879" s="333"/>
      <c r="L879" s="334"/>
      <c r="M879" s="332"/>
      <c r="N879" s="335"/>
    </row>
    <row r="880" spans="11:14" x14ac:dyDescent="0.2">
      <c r="K880" s="333"/>
      <c r="L880" s="334"/>
      <c r="M880" s="332"/>
      <c r="N880" s="335"/>
    </row>
    <row r="881" spans="11:14" x14ac:dyDescent="0.2">
      <c r="K881" s="333"/>
      <c r="L881" s="334"/>
      <c r="M881" s="332"/>
      <c r="N881" s="335"/>
    </row>
    <row r="882" spans="11:14" x14ac:dyDescent="0.2">
      <c r="K882" s="333"/>
      <c r="L882" s="334"/>
      <c r="M882" s="332"/>
      <c r="N882" s="335"/>
    </row>
    <row r="883" spans="11:14" x14ac:dyDescent="0.2">
      <c r="K883" s="333"/>
      <c r="L883" s="334"/>
      <c r="M883" s="332"/>
      <c r="N883" s="335"/>
    </row>
    <row r="884" spans="11:14" x14ac:dyDescent="0.2">
      <c r="K884" s="333"/>
      <c r="L884" s="334"/>
      <c r="M884" s="332"/>
      <c r="N884" s="335"/>
    </row>
    <row r="885" spans="11:14" x14ac:dyDescent="0.2">
      <c r="K885" s="333"/>
      <c r="L885" s="334"/>
      <c r="M885" s="332"/>
      <c r="N885" s="335"/>
    </row>
    <row r="886" spans="11:14" x14ac:dyDescent="0.2">
      <c r="K886" s="333"/>
      <c r="L886" s="334"/>
      <c r="M886" s="332"/>
      <c r="N886" s="335"/>
    </row>
    <row r="887" spans="11:14" x14ac:dyDescent="0.2">
      <c r="K887" s="333"/>
      <c r="L887" s="334"/>
      <c r="M887" s="332"/>
      <c r="N887" s="335"/>
    </row>
    <row r="888" spans="11:14" x14ac:dyDescent="0.2">
      <c r="K888" s="333"/>
      <c r="L888" s="334"/>
      <c r="M888" s="332"/>
      <c r="N888" s="335"/>
    </row>
    <row r="889" spans="11:14" x14ac:dyDescent="0.2">
      <c r="K889" s="333"/>
      <c r="L889" s="334"/>
      <c r="M889" s="332"/>
      <c r="N889" s="335"/>
    </row>
    <row r="890" spans="11:14" x14ac:dyDescent="0.2">
      <c r="K890" s="333"/>
      <c r="L890" s="334"/>
      <c r="M890" s="332"/>
      <c r="N890" s="335"/>
    </row>
    <row r="891" spans="11:14" x14ac:dyDescent="0.2">
      <c r="K891" s="333"/>
      <c r="L891" s="334"/>
      <c r="M891" s="332"/>
      <c r="N891" s="335"/>
    </row>
    <row r="892" spans="11:14" x14ac:dyDescent="0.2">
      <c r="K892" s="333"/>
      <c r="L892" s="334"/>
      <c r="M892" s="332"/>
      <c r="N892" s="335"/>
    </row>
    <row r="893" spans="11:14" x14ac:dyDescent="0.2">
      <c r="K893" s="333"/>
      <c r="L893" s="334"/>
      <c r="M893" s="332"/>
      <c r="N893" s="335"/>
    </row>
    <row r="894" spans="11:14" x14ac:dyDescent="0.2">
      <c r="K894" s="333"/>
      <c r="L894" s="334"/>
      <c r="M894" s="332"/>
      <c r="N894" s="335"/>
    </row>
    <row r="895" spans="11:14" x14ac:dyDescent="0.2">
      <c r="K895" s="333"/>
      <c r="L895" s="334"/>
      <c r="M895" s="332"/>
      <c r="N895" s="335"/>
    </row>
    <row r="896" spans="11:14" x14ac:dyDescent="0.2">
      <c r="K896" s="333"/>
      <c r="L896" s="334"/>
      <c r="M896" s="332"/>
      <c r="N896" s="335"/>
    </row>
    <row r="897" spans="11:14" x14ac:dyDescent="0.2">
      <c r="K897" s="333"/>
      <c r="L897" s="334"/>
      <c r="M897" s="332"/>
      <c r="N897" s="335"/>
    </row>
    <row r="898" spans="11:14" x14ac:dyDescent="0.2">
      <c r="K898" s="333"/>
      <c r="L898" s="334"/>
      <c r="M898" s="332"/>
      <c r="N898" s="335"/>
    </row>
    <row r="899" spans="11:14" x14ac:dyDescent="0.2">
      <c r="K899" s="333"/>
      <c r="L899" s="334"/>
      <c r="M899" s="332"/>
      <c r="N899" s="335"/>
    </row>
    <row r="900" spans="11:14" x14ac:dyDescent="0.2">
      <c r="K900" s="333"/>
      <c r="L900" s="334"/>
      <c r="M900" s="332"/>
      <c r="N900" s="335"/>
    </row>
    <row r="901" spans="11:14" x14ac:dyDescent="0.2">
      <c r="K901" s="333"/>
      <c r="L901" s="334"/>
      <c r="M901" s="332"/>
      <c r="N901" s="335"/>
    </row>
    <row r="902" spans="11:14" x14ac:dyDescent="0.2">
      <c r="K902" s="333"/>
      <c r="L902" s="334"/>
      <c r="M902" s="332"/>
      <c r="N902" s="335"/>
    </row>
    <row r="903" spans="11:14" x14ac:dyDescent="0.2">
      <c r="K903" s="333"/>
      <c r="L903" s="334"/>
      <c r="M903" s="332"/>
      <c r="N903" s="335"/>
    </row>
    <row r="904" spans="11:14" x14ac:dyDescent="0.2">
      <c r="K904" s="333"/>
      <c r="L904" s="334"/>
      <c r="M904" s="332"/>
      <c r="N904" s="335"/>
    </row>
    <row r="905" spans="11:14" x14ac:dyDescent="0.2">
      <c r="K905" s="333"/>
      <c r="L905" s="334"/>
      <c r="M905" s="332"/>
      <c r="N905" s="335"/>
    </row>
    <row r="906" spans="11:14" x14ac:dyDescent="0.2">
      <c r="K906" s="333"/>
      <c r="L906" s="334"/>
      <c r="M906" s="332"/>
      <c r="N906" s="335"/>
    </row>
    <row r="907" spans="11:14" x14ac:dyDescent="0.2">
      <c r="K907" s="333"/>
      <c r="L907" s="334"/>
      <c r="M907" s="332"/>
      <c r="N907" s="335"/>
    </row>
    <row r="908" spans="11:14" x14ac:dyDescent="0.2">
      <c r="K908" s="333"/>
      <c r="L908" s="334"/>
      <c r="M908" s="332"/>
      <c r="N908" s="335"/>
    </row>
    <row r="909" spans="11:14" x14ac:dyDescent="0.2">
      <c r="K909" s="333"/>
      <c r="L909" s="334"/>
      <c r="M909" s="332"/>
      <c r="N909" s="335"/>
    </row>
    <row r="910" spans="11:14" x14ac:dyDescent="0.2">
      <c r="K910" s="333"/>
      <c r="L910" s="334"/>
      <c r="M910" s="332"/>
      <c r="N910" s="335"/>
    </row>
    <row r="911" spans="11:14" x14ac:dyDescent="0.2">
      <c r="K911" s="333"/>
      <c r="L911" s="334"/>
      <c r="M911" s="332"/>
      <c r="N911" s="335"/>
    </row>
    <row r="912" spans="11:14" x14ac:dyDescent="0.2">
      <c r="K912" s="333"/>
      <c r="L912" s="334"/>
      <c r="M912" s="332"/>
      <c r="N912" s="335"/>
    </row>
    <row r="913" spans="11:14" x14ac:dyDescent="0.2">
      <c r="K913" s="333"/>
      <c r="L913" s="334"/>
      <c r="M913" s="332"/>
      <c r="N913" s="335"/>
    </row>
    <row r="914" spans="11:14" x14ac:dyDescent="0.2">
      <c r="K914" s="333"/>
      <c r="L914" s="334"/>
      <c r="M914" s="332"/>
      <c r="N914" s="335"/>
    </row>
    <row r="915" spans="11:14" x14ac:dyDescent="0.2">
      <c r="K915" s="333"/>
      <c r="L915" s="334"/>
      <c r="M915" s="332"/>
      <c r="N915" s="335"/>
    </row>
    <row r="916" spans="11:14" x14ac:dyDescent="0.2">
      <c r="K916" s="333"/>
      <c r="L916" s="334"/>
      <c r="M916" s="332"/>
      <c r="N916" s="335"/>
    </row>
    <row r="917" spans="11:14" x14ac:dyDescent="0.2">
      <c r="K917" s="333"/>
      <c r="L917" s="334"/>
      <c r="M917" s="332"/>
      <c r="N917" s="335"/>
    </row>
    <row r="918" spans="11:14" x14ac:dyDescent="0.2">
      <c r="K918" s="333"/>
      <c r="L918" s="334"/>
      <c r="M918" s="332"/>
      <c r="N918" s="335"/>
    </row>
    <row r="919" spans="11:14" x14ac:dyDescent="0.2">
      <c r="K919" s="333"/>
      <c r="L919" s="334"/>
      <c r="M919" s="332"/>
      <c r="N919" s="335"/>
    </row>
    <row r="920" spans="11:14" x14ac:dyDescent="0.2">
      <c r="K920" s="333"/>
      <c r="L920" s="334"/>
      <c r="M920" s="332"/>
      <c r="N920" s="335"/>
    </row>
    <row r="921" spans="11:14" x14ac:dyDescent="0.2">
      <c r="K921" s="333"/>
      <c r="L921" s="334"/>
      <c r="M921" s="332"/>
      <c r="N921" s="335"/>
    </row>
    <row r="922" spans="11:14" x14ac:dyDescent="0.2">
      <c r="K922" s="333"/>
      <c r="L922" s="334"/>
      <c r="M922" s="332"/>
      <c r="N922" s="335"/>
    </row>
    <row r="923" spans="11:14" x14ac:dyDescent="0.2">
      <c r="K923" s="333"/>
      <c r="L923" s="334"/>
      <c r="M923" s="332"/>
      <c r="N923" s="335"/>
    </row>
    <row r="924" spans="11:14" x14ac:dyDescent="0.2">
      <c r="K924" s="333"/>
      <c r="L924" s="334"/>
      <c r="M924" s="332"/>
      <c r="N924" s="335"/>
    </row>
    <row r="925" spans="11:14" x14ac:dyDescent="0.2">
      <c r="K925" s="333"/>
      <c r="L925" s="334"/>
      <c r="M925" s="332"/>
      <c r="N925" s="335"/>
    </row>
    <row r="926" spans="11:14" x14ac:dyDescent="0.2">
      <c r="K926" s="333"/>
      <c r="L926" s="334"/>
      <c r="M926" s="332"/>
      <c r="N926" s="335"/>
    </row>
    <row r="927" spans="11:14" x14ac:dyDescent="0.2">
      <c r="K927" s="333"/>
      <c r="L927" s="334"/>
      <c r="M927" s="332"/>
      <c r="N927" s="335"/>
    </row>
    <row r="928" spans="11:14" x14ac:dyDescent="0.2">
      <c r="K928" s="333"/>
      <c r="L928" s="334"/>
      <c r="M928" s="332"/>
      <c r="N928" s="335"/>
    </row>
    <row r="929" spans="11:14" x14ac:dyDescent="0.2">
      <c r="K929" s="333"/>
      <c r="L929" s="334"/>
      <c r="M929" s="332"/>
      <c r="N929" s="335"/>
    </row>
    <row r="930" spans="11:14" x14ac:dyDescent="0.2">
      <c r="K930" s="333"/>
      <c r="L930" s="334"/>
      <c r="M930" s="332"/>
      <c r="N930" s="335"/>
    </row>
    <row r="931" spans="11:14" x14ac:dyDescent="0.2">
      <c r="K931" s="333"/>
      <c r="L931" s="334"/>
      <c r="M931" s="332"/>
      <c r="N931" s="335"/>
    </row>
    <row r="932" spans="11:14" x14ac:dyDescent="0.2">
      <c r="K932" s="333"/>
      <c r="L932" s="334"/>
      <c r="M932" s="332"/>
      <c r="N932" s="335"/>
    </row>
    <row r="933" spans="11:14" x14ac:dyDescent="0.2">
      <c r="K933" s="333"/>
      <c r="L933" s="334"/>
      <c r="M933" s="332"/>
      <c r="N933" s="335"/>
    </row>
    <row r="934" spans="11:14" x14ac:dyDescent="0.2">
      <c r="K934" s="333"/>
      <c r="L934" s="334"/>
      <c r="M934" s="332"/>
      <c r="N934" s="335"/>
    </row>
    <row r="935" spans="11:14" x14ac:dyDescent="0.2">
      <c r="K935" s="333"/>
      <c r="L935" s="334"/>
      <c r="M935" s="332"/>
      <c r="N935" s="335"/>
    </row>
    <row r="936" spans="11:14" x14ac:dyDescent="0.2">
      <c r="K936" s="333"/>
      <c r="L936" s="334"/>
      <c r="M936" s="332"/>
      <c r="N936" s="335"/>
    </row>
    <row r="937" spans="11:14" x14ac:dyDescent="0.2">
      <c r="K937" s="333"/>
      <c r="L937" s="334"/>
      <c r="M937" s="332"/>
      <c r="N937" s="335"/>
    </row>
    <row r="938" spans="11:14" x14ac:dyDescent="0.2">
      <c r="K938" s="333"/>
      <c r="L938" s="334"/>
      <c r="M938" s="332"/>
      <c r="N938" s="335"/>
    </row>
    <row r="939" spans="11:14" x14ac:dyDescent="0.2">
      <c r="K939" s="333"/>
      <c r="L939" s="334"/>
      <c r="M939" s="332"/>
      <c r="N939" s="335"/>
    </row>
    <row r="940" spans="11:14" x14ac:dyDescent="0.2">
      <c r="K940" s="333"/>
      <c r="L940" s="334"/>
      <c r="M940" s="332"/>
      <c r="N940" s="335"/>
    </row>
    <row r="941" spans="11:14" x14ac:dyDescent="0.2">
      <c r="K941" s="333"/>
      <c r="L941" s="334"/>
      <c r="M941" s="332"/>
      <c r="N941" s="335"/>
    </row>
    <row r="942" spans="11:14" x14ac:dyDescent="0.2">
      <c r="K942" s="333"/>
      <c r="L942" s="334"/>
      <c r="M942" s="332"/>
      <c r="N942" s="335"/>
    </row>
    <row r="943" spans="11:14" x14ac:dyDescent="0.2">
      <c r="K943" s="333"/>
      <c r="L943" s="334"/>
      <c r="M943" s="332"/>
      <c r="N943" s="335"/>
    </row>
    <row r="944" spans="11:14" x14ac:dyDescent="0.2">
      <c r="K944" s="333"/>
      <c r="L944" s="334"/>
      <c r="M944" s="332"/>
      <c r="N944" s="335"/>
    </row>
    <row r="945" spans="11:14" x14ac:dyDescent="0.2">
      <c r="K945" s="333"/>
      <c r="L945" s="334"/>
      <c r="M945" s="332"/>
      <c r="N945" s="335"/>
    </row>
    <row r="946" spans="11:14" x14ac:dyDescent="0.2">
      <c r="K946" s="333"/>
      <c r="L946" s="334"/>
      <c r="M946" s="332"/>
      <c r="N946" s="335"/>
    </row>
    <row r="947" spans="11:14" x14ac:dyDescent="0.2">
      <c r="K947" s="333"/>
      <c r="L947" s="334"/>
      <c r="M947" s="332"/>
      <c r="N947" s="335"/>
    </row>
    <row r="948" spans="11:14" x14ac:dyDescent="0.2">
      <c r="K948" s="333"/>
      <c r="L948" s="334"/>
      <c r="M948" s="332"/>
      <c r="N948" s="335"/>
    </row>
    <row r="949" spans="11:14" x14ac:dyDescent="0.2">
      <c r="K949" s="333"/>
      <c r="L949" s="334"/>
      <c r="M949" s="332"/>
      <c r="N949" s="335"/>
    </row>
    <row r="950" spans="11:14" x14ac:dyDescent="0.2">
      <c r="K950" s="333"/>
      <c r="L950" s="334"/>
      <c r="M950" s="332"/>
      <c r="N950" s="335"/>
    </row>
    <row r="951" spans="11:14" x14ac:dyDescent="0.2">
      <c r="K951" s="333"/>
      <c r="L951" s="334"/>
      <c r="M951" s="332"/>
      <c r="N951" s="335"/>
    </row>
    <row r="952" spans="11:14" x14ac:dyDescent="0.2">
      <c r="K952" s="333"/>
      <c r="L952" s="334"/>
      <c r="M952" s="332"/>
      <c r="N952" s="335"/>
    </row>
    <row r="953" spans="11:14" x14ac:dyDescent="0.2">
      <c r="K953" s="333"/>
      <c r="L953" s="334"/>
      <c r="M953" s="332"/>
      <c r="N953" s="335"/>
    </row>
    <row r="954" spans="11:14" x14ac:dyDescent="0.2">
      <c r="K954" s="333"/>
      <c r="L954" s="334"/>
      <c r="M954" s="332"/>
      <c r="N954" s="335"/>
    </row>
    <row r="955" spans="11:14" x14ac:dyDescent="0.2">
      <c r="K955" s="333"/>
      <c r="L955" s="334"/>
      <c r="M955" s="332"/>
      <c r="N955" s="335"/>
    </row>
    <row r="956" spans="11:14" x14ac:dyDescent="0.2">
      <c r="K956" s="333"/>
      <c r="L956" s="334"/>
      <c r="M956" s="332"/>
      <c r="N956" s="335"/>
    </row>
    <row r="957" spans="11:14" x14ac:dyDescent="0.2">
      <c r="K957" s="333"/>
      <c r="L957" s="334"/>
      <c r="M957" s="332"/>
      <c r="N957" s="335"/>
    </row>
    <row r="958" spans="11:14" x14ac:dyDescent="0.2">
      <c r="K958" s="333"/>
      <c r="L958" s="334"/>
      <c r="M958" s="332"/>
      <c r="N958" s="335"/>
    </row>
    <row r="959" spans="11:14" x14ac:dyDescent="0.2">
      <c r="K959" s="333"/>
      <c r="L959" s="334"/>
      <c r="M959" s="332"/>
      <c r="N959" s="335"/>
    </row>
    <row r="960" spans="11:14" x14ac:dyDescent="0.2">
      <c r="K960" s="333"/>
      <c r="L960" s="334"/>
      <c r="M960" s="332"/>
      <c r="N960" s="335"/>
    </row>
    <row r="961" spans="11:14" x14ac:dyDescent="0.2">
      <c r="K961" s="333"/>
      <c r="L961" s="334"/>
      <c r="M961" s="332"/>
      <c r="N961" s="335"/>
    </row>
    <row r="962" spans="11:14" x14ac:dyDescent="0.2">
      <c r="K962" s="333"/>
      <c r="L962" s="334"/>
      <c r="M962" s="332"/>
      <c r="N962" s="335"/>
    </row>
    <row r="963" spans="11:14" x14ac:dyDescent="0.2">
      <c r="K963" s="333"/>
      <c r="L963" s="334"/>
      <c r="M963" s="332"/>
      <c r="N963" s="335"/>
    </row>
    <row r="964" spans="11:14" x14ac:dyDescent="0.2">
      <c r="K964" s="333"/>
      <c r="L964" s="334"/>
      <c r="M964" s="332"/>
      <c r="N964" s="335"/>
    </row>
    <row r="965" spans="11:14" x14ac:dyDescent="0.2">
      <c r="K965" s="333"/>
      <c r="L965" s="334"/>
      <c r="M965" s="332"/>
      <c r="N965" s="335"/>
    </row>
    <row r="966" spans="11:14" x14ac:dyDescent="0.2">
      <c r="K966" s="333"/>
      <c r="L966" s="334"/>
      <c r="M966" s="332"/>
      <c r="N966" s="335"/>
    </row>
    <row r="967" spans="11:14" x14ac:dyDescent="0.2">
      <c r="K967" s="333"/>
      <c r="L967" s="334"/>
      <c r="M967" s="332"/>
      <c r="N967" s="335"/>
    </row>
    <row r="968" spans="11:14" x14ac:dyDescent="0.2">
      <c r="K968" s="333"/>
      <c r="L968" s="334"/>
      <c r="M968" s="332"/>
      <c r="N968" s="335"/>
    </row>
    <row r="969" spans="11:14" x14ac:dyDescent="0.2">
      <c r="K969" s="333"/>
      <c r="L969" s="334"/>
      <c r="M969" s="332"/>
      <c r="N969" s="335"/>
    </row>
    <row r="970" spans="11:14" x14ac:dyDescent="0.2">
      <c r="K970" s="333"/>
      <c r="L970" s="334"/>
      <c r="M970" s="332"/>
      <c r="N970" s="335"/>
    </row>
    <row r="971" spans="11:14" x14ac:dyDescent="0.2">
      <c r="K971" s="333"/>
      <c r="L971" s="334"/>
      <c r="M971" s="332"/>
      <c r="N971" s="335"/>
    </row>
    <row r="972" spans="11:14" x14ac:dyDescent="0.2">
      <c r="K972" s="333"/>
      <c r="L972" s="334"/>
      <c r="M972" s="332"/>
      <c r="N972" s="335"/>
    </row>
    <row r="973" spans="11:14" x14ac:dyDescent="0.2">
      <c r="K973" s="333"/>
      <c r="L973" s="334"/>
      <c r="M973" s="332"/>
      <c r="N973" s="335"/>
    </row>
    <row r="974" spans="11:14" x14ac:dyDescent="0.2">
      <c r="K974" s="333"/>
      <c r="L974" s="334"/>
      <c r="M974" s="332"/>
      <c r="N974" s="335"/>
    </row>
    <row r="975" spans="11:14" x14ac:dyDescent="0.2">
      <c r="K975" s="333"/>
      <c r="L975" s="334"/>
      <c r="M975" s="332"/>
      <c r="N975" s="335"/>
    </row>
    <row r="976" spans="11:14" x14ac:dyDescent="0.2">
      <c r="K976" s="333"/>
      <c r="L976" s="334"/>
      <c r="M976" s="332"/>
      <c r="N976" s="335"/>
    </row>
    <row r="977" spans="11:14" x14ac:dyDescent="0.2">
      <c r="K977" s="333"/>
      <c r="L977" s="334"/>
      <c r="M977" s="332"/>
      <c r="N977" s="335"/>
    </row>
    <row r="978" spans="11:14" x14ac:dyDescent="0.2">
      <c r="K978" s="333"/>
      <c r="L978" s="334"/>
      <c r="M978" s="332"/>
      <c r="N978" s="335"/>
    </row>
    <row r="979" spans="11:14" x14ac:dyDescent="0.2">
      <c r="K979" s="333"/>
      <c r="L979" s="334"/>
      <c r="M979" s="332"/>
      <c r="N979" s="335"/>
    </row>
    <row r="980" spans="11:14" x14ac:dyDescent="0.2">
      <c r="K980" s="333"/>
      <c r="L980" s="334"/>
      <c r="M980" s="332"/>
      <c r="N980" s="335"/>
    </row>
    <row r="981" spans="11:14" x14ac:dyDescent="0.2">
      <c r="K981" s="333"/>
      <c r="L981" s="334"/>
      <c r="M981" s="332"/>
      <c r="N981" s="335"/>
    </row>
    <row r="982" spans="11:14" x14ac:dyDescent="0.2">
      <c r="K982" s="333"/>
      <c r="L982" s="334"/>
      <c r="M982" s="332"/>
      <c r="N982" s="335"/>
    </row>
    <row r="983" spans="11:14" x14ac:dyDescent="0.2">
      <c r="K983" s="333"/>
      <c r="L983" s="334"/>
      <c r="M983" s="332"/>
      <c r="N983" s="335"/>
    </row>
    <row r="984" spans="11:14" x14ac:dyDescent="0.2">
      <c r="K984" s="333"/>
      <c r="L984" s="334"/>
      <c r="M984" s="332"/>
      <c r="N984" s="335"/>
    </row>
    <row r="985" spans="11:14" x14ac:dyDescent="0.2">
      <c r="K985" s="333"/>
      <c r="L985" s="334"/>
      <c r="M985" s="332"/>
      <c r="N985" s="335"/>
    </row>
    <row r="986" spans="11:14" x14ac:dyDescent="0.2">
      <c r="K986" s="333"/>
      <c r="L986" s="334"/>
      <c r="M986" s="332"/>
      <c r="N986" s="335"/>
    </row>
    <row r="987" spans="11:14" x14ac:dyDescent="0.2">
      <c r="K987" s="333"/>
      <c r="L987" s="334"/>
      <c r="M987" s="332"/>
      <c r="N987" s="335"/>
    </row>
    <row r="988" spans="11:14" x14ac:dyDescent="0.2">
      <c r="K988" s="333"/>
      <c r="L988" s="334"/>
      <c r="M988" s="332"/>
      <c r="N988" s="335"/>
    </row>
    <row r="989" spans="11:14" x14ac:dyDescent="0.2">
      <c r="K989" s="333"/>
      <c r="L989" s="334"/>
      <c r="M989" s="332"/>
      <c r="N989" s="335"/>
    </row>
    <row r="990" spans="11:14" x14ac:dyDescent="0.2">
      <c r="K990" s="333"/>
      <c r="L990" s="334"/>
      <c r="M990" s="332"/>
      <c r="N990" s="335"/>
    </row>
    <row r="991" spans="11:14" x14ac:dyDescent="0.2">
      <c r="K991" s="333"/>
      <c r="L991" s="334"/>
      <c r="M991" s="332"/>
      <c r="N991" s="335"/>
    </row>
    <row r="992" spans="11:14" x14ac:dyDescent="0.2">
      <c r="K992" s="333"/>
      <c r="L992" s="334"/>
      <c r="M992" s="332"/>
      <c r="N992" s="335"/>
    </row>
    <row r="993" spans="11:14" x14ac:dyDescent="0.2">
      <c r="K993" s="333"/>
      <c r="L993" s="334"/>
      <c r="M993" s="332"/>
      <c r="N993" s="335"/>
    </row>
    <row r="994" spans="11:14" x14ac:dyDescent="0.2">
      <c r="K994" s="333"/>
      <c r="L994" s="334"/>
      <c r="M994" s="332"/>
      <c r="N994" s="335"/>
    </row>
    <row r="995" spans="11:14" x14ac:dyDescent="0.2">
      <c r="K995" s="333"/>
      <c r="L995" s="334"/>
      <c r="M995" s="332"/>
      <c r="N995" s="335"/>
    </row>
    <row r="996" spans="11:14" x14ac:dyDescent="0.2">
      <c r="K996" s="333"/>
      <c r="L996" s="334"/>
      <c r="M996" s="332"/>
      <c r="N996" s="335"/>
    </row>
    <row r="997" spans="11:14" x14ac:dyDescent="0.2">
      <c r="K997" s="333"/>
      <c r="L997" s="334"/>
      <c r="M997" s="332"/>
      <c r="N997" s="335"/>
    </row>
    <row r="998" spans="11:14" x14ac:dyDescent="0.2">
      <c r="K998" s="333"/>
      <c r="L998" s="334"/>
      <c r="M998" s="332"/>
      <c r="N998" s="335"/>
    </row>
    <row r="999" spans="11:14" x14ac:dyDescent="0.2">
      <c r="K999" s="333"/>
      <c r="L999" s="334"/>
      <c r="M999" s="332"/>
      <c r="N999" s="335"/>
    </row>
    <row r="1000" spans="11:14" x14ac:dyDescent="0.2">
      <c r="K1000" s="333"/>
      <c r="L1000" s="334"/>
      <c r="M1000" s="332"/>
      <c r="N1000" s="335"/>
    </row>
    <row r="1001" spans="11:14" x14ac:dyDescent="0.2">
      <c r="K1001" s="333"/>
      <c r="L1001" s="334"/>
      <c r="M1001" s="332"/>
      <c r="N1001" s="335"/>
    </row>
    <row r="1002" spans="11:14" x14ac:dyDescent="0.2">
      <c r="K1002" s="333"/>
      <c r="L1002" s="334"/>
      <c r="M1002" s="332"/>
      <c r="N1002" s="335"/>
    </row>
    <row r="1003" spans="11:14" x14ac:dyDescent="0.2">
      <c r="K1003" s="333"/>
      <c r="L1003" s="334"/>
      <c r="M1003" s="332"/>
      <c r="N1003" s="335"/>
    </row>
    <row r="1004" spans="11:14" x14ac:dyDescent="0.2">
      <c r="K1004" s="333"/>
      <c r="L1004" s="334"/>
      <c r="M1004" s="332"/>
      <c r="N1004" s="335"/>
    </row>
    <row r="1005" spans="11:14" x14ac:dyDescent="0.2">
      <c r="K1005" s="333"/>
      <c r="L1005" s="334"/>
      <c r="M1005" s="332"/>
      <c r="N1005" s="335"/>
    </row>
    <row r="1006" spans="11:14" x14ac:dyDescent="0.2">
      <c r="K1006" s="333"/>
      <c r="L1006" s="334"/>
      <c r="M1006" s="332"/>
      <c r="N1006" s="335"/>
    </row>
    <row r="1007" spans="11:14" x14ac:dyDescent="0.2">
      <c r="K1007" s="333"/>
      <c r="L1007" s="334"/>
      <c r="M1007" s="332"/>
      <c r="N1007" s="335"/>
    </row>
    <row r="1008" spans="11:14" x14ac:dyDescent="0.2">
      <c r="K1008" s="333"/>
      <c r="L1008" s="334"/>
      <c r="M1008" s="332"/>
      <c r="N1008" s="335"/>
    </row>
    <row r="1009" spans="11:14" x14ac:dyDescent="0.2">
      <c r="K1009" s="333"/>
      <c r="L1009" s="334"/>
      <c r="M1009" s="332"/>
      <c r="N1009" s="335"/>
    </row>
    <row r="1010" spans="11:14" x14ac:dyDescent="0.2">
      <c r="K1010" s="333"/>
      <c r="L1010" s="334"/>
      <c r="M1010" s="332"/>
      <c r="N1010" s="335"/>
    </row>
    <row r="1011" spans="11:14" x14ac:dyDescent="0.2">
      <c r="K1011" s="333"/>
      <c r="L1011" s="334"/>
      <c r="M1011" s="332"/>
      <c r="N1011" s="335"/>
    </row>
    <row r="1012" spans="11:14" x14ac:dyDescent="0.2">
      <c r="K1012" s="333"/>
      <c r="L1012" s="334"/>
      <c r="M1012" s="332"/>
      <c r="N1012" s="335"/>
    </row>
    <row r="1013" spans="11:14" x14ac:dyDescent="0.2">
      <c r="K1013" s="333"/>
      <c r="L1013" s="334"/>
      <c r="M1013" s="332"/>
      <c r="N1013" s="335"/>
    </row>
    <row r="1014" spans="11:14" x14ac:dyDescent="0.2">
      <c r="K1014" s="333"/>
      <c r="L1014" s="334"/>
      <c r="M1014" s="332"/>
      <c r="N1014" s="335"/>
    </row>
    <row r="1015" spans="11:14" x14ac:dyDescent="0.2">
      <c r="K1015" s="333"/>
      <c r="L1015" s="334"/>
      <c r="M1015" s="332"/>
      <c r="N1015" s="335"/>
    </row>
    <row r="1016" spans="11:14" x14ac:dyDescent="0.2">
      <c r="K1016" s="333"/>
      <c r="L1016" s="334"/>
      <c r="M1016" s="332"/>
      <c r="N1016" s="335"/>
    </row>
    <row r="1017" spans="11:14" x14ac:dyDescent="0.2">
      <c r="K1017" s="333"/>
      <c r="L1017" s="334"/>
      <c r="M1017" s="332"/>
      <c r="N1017" s="335"/>
    </row>
    <row r="1018" spans="11:14" x14ac:dyDescent="0.2">
      <c r="K1018" s="333"/>
      <c r="L1018" s="334"/>
      <c r="M1018" s="332"/>
      <c r="N1018" s="335"/>
    </row>
    <row r="1019" spans="11:14" x14ac:dyDescent="0.2">
      <c r="K1019" s="333"/>
      <c r="L1019" s="334"/>
      <c r="M1019" s="332"/>
      <c r="N1019" s="335"/>
    </row>
    <row r="1020" spans="11:14" x14ac:dyDescent="0.2">
      <c r="K1020" s="333"/>
      <c r="L1020" s="334"/>
      <c r="M1020" s="332"/>
      <c r="N1020" s="335"/>
    </row>
    <row r="1021" spans="11:14" x14ac:dyDescent="0.2">
      <c r="K1021" s="333"/>
      <c r="L1021" s="334"/>
      <c r="M1021" s="332"/>
      <c r="N1021" s="335"/>
    </row>
    <row r="1022" spans="11:14" x14ac:dyDescent="0.2">
      <c r="K1022" s="333"/>
      <c r="L1022" s="334"/>
      <c r="M1022" s="332"/>
      <c r="N1022" s="335"/>
    </row>
    <row r="1023" spans="11:14" x14ac:dyDescent="0.2">
      <c r="K1023" s="333"/>
      <c r="L1023" s="334"/>
      <c r="M1023" s="332"/>
      <c r="N1023" s="335"/>
    </row>
    <row r="1024" spans="11:14" x14ac:dyDescent="0.2">
      <c r="K1024" s="333"/>
      <c r="L1024" s="334"/>
      <c r="M1024" s="332"/>
      <c r="N1024" s="335"/>
    </row>
    <row r="1025" spans="11:14" x14ac:dyDescent="0.2">
      <c r="K1025" s="333"/>
      <c r="L1025" s="334"/>
      <c r="M1025" s="332"/>
      <c r="N1025" s="335"/>
    </row>
    <row r="1026" spans="11:14" x14ac:dyDescent="0.2">
      <c r="K1026" s="333"/>
      <c r="L1026" s="334"/>
      <c r="M1026" s="332"/>
      <c r="N1026" s="335"/>
    </row>
    <row r="1027" spans="11:14" x14ac:dyDescent="0.2">
      <c r="K1027" s="333"/>
      <c r="L1027" s="334"/>
      <c r="M1027" s="332"/>
      <c r="N1027" s="335"/>
    </row>
    <row r="1028" spans="11:14" x14ac:dyDescent="0.2">
      <c r="K1028" s="333"/>
      <c r="L1028" s="334"/>
      <c r="M1028" s="332"/>
      <c r="N1028" s="335"/>
    </row>
    <row r="1029" spans="11:14" x14ac:dyDescent="0.2">
      <c r="K1029" s="333"/>
      <c r="L1029" s="334"/>
      <c r="M1029" s="332"/>
      <c r="N1029" s="335"/>
    </row>
    <row r="1030" spans="11:14" x14ac:dyDescent="0.2">
      <c r="K1030" s="333"/>
      <c r="L1030" s="334"/>
      <c r="M1030" s="332"/>
      <c r="N1030" s="335"/>
    </row>
    <row r="1031" spans="11:14" x14ac:dyDescent="0.2">
      <c r="K1031" s="333"/>
      <c r="L1031" s="334"/>
      <c r="M1031" s="332"/>
      <c r="N1031" s="335"/>
    </row>
    <row r="1032" spans="11:14" x14ac:dyDescent="0.2">
      <c r="K1032" s="333"/>
      <c r="L1032" s="334"/>
      <c r="M1032" s="332"/>
      <c r="N1032" s="335"/>
    </row>
    <row r="1033" spans="11:14" x14ac:dyDescent="0.2">
      <c r="K1033" s="333"/>
      <c r="L1033" s="334"/>
      <c r="M1033" s="332"/>
      <c r="N1033" s="335"/>
    </row>
    <row r="1034" spans="11:14" x14ac:dyDescent="0.2">
      <c r="K1034" s="333"/>
      <c r="L1034" s="334"/>
      <c r="M1034" s="332"/>
      <c r="N1034" s="335"/>
    </row>
    <row r="1035" spans="11:14" x14ac:dyDescent="0.2">
      <c r="K1035" s="333"/>
      <c r="L1035" s="334"/>
      <c r="M1035" s="332"/>
      <c r="N1035" s="335"/>
    </row>
    <row r="1036" spans="11:14" x14ac:dyDescent="0.2">
      <c r="K1036" s="333"/>
      <c r="L1036" s="334"/>
      <c r="M1036" s="332"/>
      <c r="N1036" s="335"/>
    </row>
    <row r="1037" spans="11:14" x14ac:dyDescent="0.2">
      <c r="K1037" s="333"/>
      <c r="L1037" s="334"/>
      <c r="M1037" s="332"/>
      <c r="N1037" s="335"/>
    </row>
    <row r="1038" spans="11:14" x14ac:dyDescent="0.2">
      <c r="K1038" s="333"/>
      <c r="L1038" s="334"/>
      <c r="M1038" s="332"/>
      <c r="N1038" s="335"/>
    </row>
    <row r="1039" spans="11:14" x14ac:dyDescent="0.2">
      <c r="K1039" s="333"/>
      <c r="L1039" s="334"/>
      <c r="M1039" s="332"/>
      <c r="N1039" s="335"/>
    </row>
    <row r="1040" spans="11:14" x14ac:dyDescent="0.2">
      <c r="K1040" s="333"/>
      <c r="L1040" s="334"/>
      <c r="M1040" s="332"/>
      <c r="N1040" s="335"/>
    </row>
    <row r="1041" spans="11:14" x14ac:dyDescent="0.2">
      <c r="K1041" s="333"/>
      <c r="L1041" s="334"/>
      <c r="M1041" s="332"/>
      <c r="N1041" s="335"/>
    </row>
    <row r="1042" spans="11:14" x14ac:dyDescent="0.2">
      <c r="K1042" s="333"/>
      <c r="L1042" s="334"/>
      <c r="M1042" s="332"/>
      <c r="N1042" s="335"/>
    </row>
    <row r="1043" spans="11:14" x14ac:dyDescent="0.2">
      <c r="K1043" s="333"/>
      <c r="L1043" s="334"/>
      <c r="M1043" s="332"/>
      <c r="N1043" s="335"/>
    </row>
    <row r="1044" spans="11:14" x14ac:dyDescent="0.2">
      <c r="K1044" s="333"/>
      <c r="L1044" s="334"/>
      <c r="M1044" s="332"/>
      <c r="N1044" s="335"/>
    </row>
    <row r="1045" spans="11:14" x14ac:dyDescent="0.2">
      <c r="K1045" s="333"/>
      <c r="L1045" s="334"/>
      <c r="M1045" s="332"/>
      <c r="N1045" s="335"/>
    </row>
    <row r="1046" spans="11:14" x14ac:dyDescent="0.2">
      <c r="K1046" s="333"/>
      <c r="L1046" s="334"/>
      <c r="M1046" s="332"/>
      <c r="N1046" s="335"/>
    </row>
    <row r="1047" spans="11:14" x14ac:dyDescent="0.2">
      <c r="K1047" s="333"/>
      <c r="L1047" s="334"/>
      <c r="M1047" s="332"/>
      <c r="N1047" s="335"/>
    </row>
    <row r="1048" spans="11:14" x14ac:dyDescent="0.2">
      <c r="K1048" s="333"/>
      <c r="L1048" s="334"/>
      <c r="M1048" s="332"/>
      <c r="N1048" s="335"/>
    </row>
    <row r="1049" spans="11:14" x14ac:dyDescent="0.2">
      <c r="K1049" s="333"/>
      <c r="L1049" s="334"/>
      <c r="M1049" s="332"/>
      <c r="N1049" s="335"/>
    </row>
    <row r="1050" spans="11:14" x14ac:dyDescent="0.2">
      <c r="K1050" s="333"/>
      <c r="L1050" s="334"/>
      <c r="M1050" s="332"/>
      <c r="N1050" s="335"/>
    </row>
    <row r="1051" spans="11:14" x14ac:dyDescent="0.2">
      <c r="K1051" s="333"/>
      <c r="L1051" s="334"/>
      <c r="M1051" s="332"/>
      <c r="N1051" s="335"/>
    </row>
    <row r="1052" spans="11:14" x14ac:dyDescent="0.2">
      <c r="K1052" s="333"/>
      <c r="L1052" s="334"/>
      <c r="M1052" s="332"/>
      <c r="N1052" s="335"/>
    </row>
    <row r="1053" spans="11:14" x14ac:dyDescent="0.2">
      <c r="K1053" s="333"/>
      <c r="L1053" s="334"/>
      <c r="M1053" s="332"/>
      <c r="N1053" s="335"/>
    </row>
    <row r="1054" spans="11:14" x14ac:dyDescent="0.2">
      <c r="K1054" s="333"/>
      <c r="L1054" s="334"/>
      <c r="M1054" s="332"/>
      <c r="N1054" s="335"/>
    </row>
    <row r="1055" spans="11:14" x14ac:dyDescent="0.2">
      <c r="K1055" s="333"/>
      <c r="L1055" s="334"/>
      <c r="M1055" s="332"/>
      <c r="N1055" s="335"/>
    </row>
    <row r="1056" spans="11:14" x14ac:dyDescent="0.2">
      <c r="K1056" s="333"/>
      <c r="L1056" s="334"/>
      <c r="M1056" s="332"/>
      <c r="N1056" s="335"/>
    </row>
    <row r="1057" spans="11:14" x14ac:dyDescent="0.2">
      <c r="K1057" s="333"/>
      <c r="L1057" s="334"/>
      <c r="M1057" s="332"/>
      <c r="N1057" s="335"/>
    </row>
    <row r="1058" spans="11:14" x14ac:dyDescent="0.2">
      <c r="K1058" s="333"/>
      <c r="L1058" s="334"/>
      <c r="M1058" s="332"/>
      <c r="N1058" s="335"/>
    </row>
    <row r="1059" spans="11:14" x14ac:dyDescent="0.2">
      <c r="K1059" s="333"/>
      <c r="L1059" s="334"/>
      <c r="M1059" s="332"/>
      <c r="N1059" s="335"/>
    </row>
    <row r="1060" spans="11:14" x14ac:dyDescent="0.2">
      <c r="K1060" s="333"/>
      <c r="L1060" s="334"/>
      <c r="M1060" s="332"/>
      <c r="N1060" s="335"/>
    </row>
    <row r="1061" spans="11:14" x14ac:dyDescent="0.2">
      <c r="K1061" s="333"/>
      <c r="L1061" s="334"/>
      <c r="M1061" s="332"/>
      <c r="N1061" s="335"/>
    </row>
    <row r="1062" spans="11:14" x14ac:dyDescent="0.2">
      <c r="K1062" s="333"/>
      <c r="L1062" s="334"/>
      <c r="M1062" s="332"/>
      <c r="N1062" s="335"/>
    </row>
    <row r="1063" spans="11:14" x14ac:dyDescent="0.2">
      <c r="K1063" s="333"/>
      <c r="L1063" s="334"/>
      <c r="M1063" s="332"/>
      <c r="N1063" s="335"/>
    </row>
    <row r="1064" spans="11:14" x14ac:dyDescent="0.2">
      <c r="K1064" s="333"/>
      <c r="L1064" s="334"/>
      <c r="M1064" s="332"/>
      <c r="N1064" s="335"/>
    </row>
    <row r="1065" spans="11:14" x14ac:dyDescent="0.2">
      <c r="K1065" s="333"/>
      <c r="L1065" s="334"/>
      <c r="M1065" s="332"/>
      <c r="N1065" s="335"/>
    </row>
    <row r="1066" spans="11:14" x14ac:dyDescent="0.2">
      <c r="K1066" s="333"/>
      <c r="L1066" s="334"/>
      <c r="M1066" s="332"/>
      <c r="N1066" s="335"/>
    </row>
    <row r="1067" spans="11:14" x14ac:dyDescent="0.2">
      <c r="K1067" s="333"/>
      <c r="L1067" s="334"/>
      <c r="M1067" s="332"/>
      <c r="N1067" s="335"/>
    </row>
    <row r="1068" spans="11:14" x14ac:dyDescent="0.2">
      <c r="K1068" s="333"/>
      <c r="L1068" s="334"/>
      <c r="M1068" s="332"/>
      <c r="N1068" s="335"/>
    </row>
    <row r="1069" spans="11:14" x14ac:dyDescent="0.2">
      <c r="K1069" s="333"/>
      <c r="L1069" s="334"/>
      <c r="M1069" s="332"/>
      <c r="N1069" s="335"/>
    </row>
    <row r="1070" spans="11:14" x14ac:dyDescent="0.2">
      <c r="K1070" s="333"/>
      <c r="L1070" s="334"/>
      <c r="M1070" s="332"/>
      <c r="N1070" s="335"/>
    </row>
    <row r="1071" spans="11:14" x14ac:dyDescent="0.2">
      <c r="K1071" s="333"/>
      <c r="L1071" s="334"/>
      <c r="M1071" s="332"/>
      <c r="N1071" s="335"/>
    </row>
    <row r="1072" spans="11:14" x14ac:dyDescent="0.2">
      <c r="K1072" s="333"/>
      <c r="L1072" s="334"/>
      <c r="M1072" s="332"/>
      <c r="N1072" s="335"/>
    </row>
    <row r="1073" spans="11:14" x14ac:dyDescent="0.2">
      <c r="K1073" s="333"/>
      <c r="L1073" s="334"/>
      <c r="M1073" s="332"/>
      <c r="N1073" s="335"/>
    </row>
    <row r="1074" spans="11:14" x14ac:dyDescent="0.2">
      <c r="K1074" s="333"/>
      <c r="L1074" s="334"/>
      <c r="M1074" s="332"/>
      <c r="N1074" s="335"/>
    </row>
    <row r="1075" spans="11:14" x14ac:dyDescent="0.2">
      <c r="K1075" s="333"/>
      <c r="L1075" s="334"/>
      <c r="M1075" s="332"/>
      <c r="N1075" s="335"/>
    </row>
    <row r="1076" spans="11:14" x14ac:dyDescent="0.2">
      <c r="K1076" s="333"/>
      <c r="L1076" s="334"/>
      <c r="M1076" s="332"/>
      <c r="N1076" s="335"/>
    </row>
    <row r="1077" spans="11:14" x14ac:dyDescent="0.2">
      <c r="K1077" s="333"/>
      <c r="L1077" s="334"/>
      <c r="M1077" s="332"/>
      <c r="N1077" s="335"/>
    </row>
    <row r="1078" spans="11:14" x14ac:dyDescent="0.2">
      <c r="K1078" s="333"/>
      <c r="L1078" s="334"/>
      <c r="M1078" s="332"/>
      <c r="N1078" s="335"/>
    </row>
    <row r="1079" spans="11:14" x14ac:dyDescent="0.2">
      <c r="K1079" s="333"/>
      <c r="L1079" s="334"/>
      <c r="M1079" s="332"/>
      <c r="N1079" s="335"/>
    </row>
    <row r="1080" spans="11:14" x14ac:dyDescent="0.2">
      <c r="K1080" s="333"/>
      <c r="L1080" s="334"/>
      <c r="M1080" s="332"/>
      <c r="N1080" s="335"/>
    </row>
    <row r="1081" spans="11:14" x14ac:dyDescent="0.2">
      <c r="K1081" s="333"/>
      <c r="L1081" s="334"/>
      <c r="M1081" s="332"/>
      <c r="N1081" s="335"/>
    </row>
    <row r="1082" spans="11:14" x14ac:dyDescent="0.2">
      <c r="K1082" s="333"/>
      <c r="L1082" s="334"/>
      <c r="M1082" s="332"/>
      <c r="N1082" s="335"/>
    </row>
    <row r="1083" spans="11:14" x14ac:dyDescent="0.2">
      <c r="K1083" s="333"/>
      <c r="L1083" s="334"/>
      <c r="M1083" s="332"/>
      <c r="N1083" s="335"/>
    </row>
    <row r="1084" spans="11:14" x14ac:dyDescent="0.2">
      <c r="K1084" s="333"/>
      <c r="L1084" s="334"/>
      <c r="M1084" s="332"/>
      <c r="N1084" s="335"/>
    </row>
    <row r="1085" spans="11:14" x14ac:dyDescent="0.2">
      <c r="K1085" s="333"/>
      <c r="L1085" s="334"/>
      <c r="M1085" s="332"/>
      <c r="N1085" s="335"/>
    </row>
    <row r="1086" spans="11:14" x14ac:dyDescent="0.2">
      <c r="K1086" s="333"/>
      <c r="L1086" s="334"/>
      <c r="M1086" s="332"/>
      <c r="N1086" s="335"/>
    </row>
    <row r="1087" spans="11:14" x14ac:dyDescent="0.2">
      <c r="K1087" s="333"/>
      <c r="L1087" s="334"/>
      <c r="M1087" s="332"/>
      <c r="N1087" s="335"/>
    </row>
    <row r="1088" spans="11:14" x14ac:dyDescent="0.2">
      <c r="K1088" s="333"/>
      <c r="L1088" s="334"/>
      <c r="M1088" s="332"/>
      <c r="N1088" s="335"/>
    </row>
    <row r="1089" spans="11:14" x14ac:dyDescent="0.2">
      <c r="K1089" s="333"/>
      <c r="L1089" s="334"/>
      <c r="M1089" s="332"/>
      <c r="N1089" s="335"/>
    </row>
    <row r="1090" spans="11:14" x14ac:dyDescent="0.2">
      <c r="K1090" s="333"/>
      <c r="L1090" s="334"/>
      <c r="M1090" s="332"/>
      <c r="N1090" s="335"/>
    </row>
    <row r="1091" spans="11:14" x14ac:dyDescent="0.2">
      <c r="K1091" s="333"/>
      <c r="L1091" s="334"/>
      <c r="M1091" s="332"/>
      <c r="N1091" s="335"/>
    </row>
    <row r="1092" spans="11:14" x14ac:dyDescent="0.2">
      <c r="K1092" s="333"/>
      <c r="L1092" s="334"/>
      <c r="M1092" s="332"/>
      <c r="N1092" s="335"/>
    </row>
    <row r="1093" spans="11:14" x14ac:dyDescent="0.2">
      <c r="K1093" s="333"/>
      <c r="L1093" s="334"/>
      <c r="M1093" s="332"/>
      <c r="N1093" s="335"/>
    </row>
    <row r="1094" spans="11:14" x14ac:dyDescent="0.2">
      <c r="K1094" s="333"/>
      <c r="L1094" s="334"/>
      <c r="M1094" s="332"/>
      <c r="N1094" s="335"/>
    </row>
    <row r="1095" spans="11:14" x14ac:dyDescent="0.2">
      <c r="K1095" s="333"/>
      <c r="L1095" s="334"/>
      <c r="M1095" s="332"/>
      <c r="N1095" s="335"/>
    </row>
    <row r="1096" spans="11:14" x14ac:dyDescent="0.2">
      <c r="K1096" s="333"/>
      <c r="L1096" s="334"/>
      <c r="M1096" s="332"/>
      <c r="N1096" s="335"/>
    </row>
    <row r="1097" spans="11:14" x14ac:dyDescent="0.2">
      <c r="K1097" s="333"/>
      <c r="L1097" s="334"/>
      <c r="M1097" s="332"/>
      <c r="N1097" s="335"/>
    </row>
    <row r="1098" spans="11:14" x14ac:dyDescent="0.2">
      <c r="K1098" s="333"/>
      <c r="L1098" s="334"/>
      <c r="M1098" s="332"/>
      <c r="N1098" s="335"/>
    </row>
    <row r="1099" spans="11:14" x14ac:dyDescent="0.2">
      <c r="K1099" s="333"/>
      <c r="L1099" s="334"/>
      <c r="M1099" s="332"/>
      <c r="N1099" s="335"/>
    </row>
    <row r="1100" spans="11:14" x14ac:dyDescent="0.2">
      <c r="K1100" s="333"/>
      <c r="L1100" s="334"/>
      <c r="M1100" s="332"/>
      <c r="N1100" s="335"/>
    </row>
    <row r="1101" spans="11:14" x14ac:dyDescent="0.2">
      <c r="K1101" s="333"/>
      <c r="L1101" s="334"/>
      <c r="M1101" s="332"/>
      <c r="N1101" s="335"/>
    </row>
    <row r="1102" spans="11:14" x14ac:dyDescent="0.2">
      <c r="K1102" s="333"/>
      <c r="L1102" s="334"/>
      <c r="M1102" s="332"/>
      <c r="N1102" s="335"/>
    </row>
    <row r="1103" spans="11:14" x14ac:dyDescent="0.2">
      <c r="K1103" s="333"/>
      <c r="L1103" s="334"/>
      <c r="M1103" s="332"/>
      <c r="N1103" s="335"/>
    </row>
    <row r="1104" spans="11:14" x14ac:dyDescent="0.2">
      <c r="K1104" s="333"/>
      <c r="L1104" s="334"/>
      <c r="M1104" s="332"/>
      <c r="N1104" s="335"/>
    </row>
    <row r="1105" spans="11:14" x14ac:dyDescent="0.2">
      <c r="K1105" s="333"/>
      <c r="L1105" s="334"/>
      <c r="M1105" s="332"/>
      <c r="N1105" s="335"/>
    </row>
    <row r="1106" spans="11:14" x14ac:dyDescent="0.2">
      <c r="K1106" s="333"/>
      <c r="L1106" s="334"/>
      <c r="M1106" s="332"/>
      <c r="N1106" s="335"/>
    </row>
    <row r="1107" spans="11:14" x14ac:dyDescent="0.2">
      <c r="K1107" s="333"/>
      <c r="L1107" s="334"/>
      <c r="M1107" s="332"/>
      <c r="N1107" s="335"/>
    </row>
    <row r="1108" spans="11:14" x14ac:dyDescent="0.2">
      <c r="K1108" s="333"/>
      <c r="L1108" s="334"/>
      <c r="M1108" s="332"/>
      <c r="N1108" s="335"/>
    </row>
    <row r="1109" spans="11:14" x14ac:dyDescent="0.2">
      <c r="K1109" s="333"/>
      <c r="L1109" s="334"/>
      <c r="M1109" s="332"/>
      <c r="N1109" s="335"/>
    </row>
    <row r="1110" spans="11:14" x14ac:dyDescent="0.2">
      <c r="K1110" s="333"/>
      <c r="L1110" s="334"/>
      <c r="M1110" s="332"/>
      <c r="N1110" s="335"/>
    </row>
    <row r="1111" spans="11:14" x14ac:dyDescent="0.2">
      <c r="K1111" s="333"/>
      <c r="L1111" s="334"/>
      <c r="M1111" s="332"/>
      <c r="N1111" s="335"/>
    </row>
    <row r="1112" spans="11:14" x14ac:dyDescent="0.2">
      <c r="K1112" s="333"/>
      <c r="L1112" s="334"/>
      <c r="M1112" s="332"/>
      <c r="N1112" s="335"/>
    </row>
    <row r="1113" spans="11:14" x14ac:dyDescent="0.2">
      <c r="K1113" s="333"/>
      <c r="L1113" s="334"/>
      <c r="M1113" s="332"/>
      <c r="N1113" s="335"/>
    </row>
    <row r="1114" spans="11:14" x14ac:dyDescent="0.2">
      <c r="K1114" s="333"/>
      <c r="L1114" s="334"/>
      <c r="M1114" s="332"/>
      <c r="N1114" s="335"/>
    </row>
    <row r="1115" spans="11:14" x14ac:dyDescent="0.2">
      <c r="K1115" s="333"/>
      <c r="L1115" s="334"/>
      <c r="M1115" s="332"/>
      <c r="N1115" s="335"/>
    </row>
    <row r="1116" spans="11:14" x14ac:dyDescent="0.2">
      <c r="K1116" s="333"/>
      <c r="L1116" s="334"/>
      <c r="M1116" s="332"/>
      <c r="N1116" s="335"/>
    </row>
    <row r="1117" spans="11:14" x14ac:dyDescent="0.2">
      <c r="K1117" s="333"/>
      <c r="L1117" s="334"/>
      <c r="M1117" s="332"/>
      <c r="N1117" s="335"/>
    </row>
    <row r="1118" spans="11:14" x14ac:dyDescent="0.2">
      <c r="K1118" s="333"/>
      <c r="L1118" s="334"/>
      <c r="M1118" s="332"/>
      <c r="N1118" s="335"/>
    </row>
    <row r="1119" spans="11:14" x14ac:dyDescent="0.2">
      <c r="K1119" s="333"/>
      <c r="L1119" s="334"/>
      <c r="M1119" s="332"/>
      <c r="N1119" s="335"/>
    </row>
    <row r="1120" spans="11:14" x14ac:dyDescent="0.2">
      <c r="K1120" s="333"/>
      <c r="L1120" s="334"/>
      <c r="M1120" s="332"/>
      <c r="N1120" s="335"/>
    </row>
    <row r="1121" spans="11:14" x14ac:dyDescent="0.2">
      <c r="K1121" s="333"/>
      <c r="L1121" s="334"/>
      <c r="M1121" s="332"/>
      <c r="N1121" s="335"/>
    </row>
    <row r="1122" spans="11:14" x14ac:dyDescent="0.2">
      <c r="K1122" s="333"/>
      <c r="L1122" s="334"/>
      <c r="M1122" s="332"/>
      <c r="N1122" s="335"/>
    </row>
    <row r="1123" spans="11:14" x14ac:dyDescent="0.2">
      <c r="K1123" s="333"/>
      <c r="L1123" s="334"/>
      <c r="M1123" s="332"/>
      <c r="N1123" s="335"/>
    </row>
    <row r="1124" spans="11:14" x14ac:dyDescent="0.2">
      <c r="K1124" s="333"/>
      <c r="L1124" s="334"/>
      <c r="M1124" s="332"/>
      <c r="N1124" s="335"/>
    </row>
    <row r="1125" spans="11:14" x14ac:dyDescent="0.2">
      <c r="K1125" s="333"/>
      <c r="L1125" s="334"/>
      <c r="M1125" s="332"/>
      <c r="N1125" s="335"/>
    </row>
    <row r="1126" spans="11:14" x14ac:dyDescent="0.2">
      <c r="K1126" s="333"/>
      <c r="L1126" s="334"/>
      <c r="M1126" s="332"/>
      <c r="N1126" s="335"/>
    </row>
    <row r="1127" spans="11:14" x14ac:dyDescent="0.2">
      <c r="K1127" s="333"/>
      <c r="L1127" s="334"/>
      <c r="M1127" s="332"/>
      <c r="N1127" s="335"/>
    </row>
    <row r="1128" spans="11:14" x14ac:dyDescent="0.2">
      <c r="K1128" s="333"/>
      <c r="L1128" s="334"/>
      <c r="M1128" s="332"/>
      <c r="N1128" s="335"/>
    </row>
    <row r="1129" spans="11:14" x14ac:dyDescent="0.2">
      <c r="K1129" s="333"/>
      <c r="L1129" s="334"/>
      <c r="M1129" s="332"/>
      <c r="N1129" s="335"/>
    </row>
    <row r="1130" spans="11:14" x14ac:dyDescent="0.2">
      <c r="K1130" s="333"/>
      <c r="L1130" s="334"/>
      <c r="M1130" s="332"/>
      <c r="N1130" s="335"/>
    </row>
    <row r="1131" spans="11:14" x14ac:dyDescent="0.2">
      <c r="K1131" s="333"/>
      <c r="L1131" s="334"/>
      <c r="M1131" s="332"/>
      <c r="N1131" s="335"/>
    </row>
    <row r="1132" spans="11:14" x14ac:dyDescent="0.2">
      <c r="K1132" s="333"/>
      <c r="L1132" s="334"/>
      <c r="M1132" s="332"/>
      <c r="N1132" s="335"/>
    </row>
    <row r="1133" spans="11:14" x14ac:dyDescent="0.2">
      <c r="K1133" s="333"/>
      <c r="L1133" s="334"/>
      <c r="M1133" s="332"/>
      <c r="N1133" s="335"/>
    </row>
    <row r="1134" spans="11:14" x14ac:dyDescent="0.2">
      <c r="K1134" s="333"/>
      <c r="L1134" s="334"/>
      <c r="M1134" s="332"/>
      <c r="N1134" s="335"/>
    </row>
    <row r="1135" spans="11:14" x14ac:dyDescent="0.2">
      <c r="K1135" s="333"/>
      <c r="L1135" s="334"/>
      <c r="M1135" s="332"/>
      <c r="N1135" s="335"/>
    </row>
    <row r="1136" spans="11:14" x14ac:dyDescent="0.2">
      <c r="K1136" s="333"/>
      <c r="L1136" s="334"/>
      <c r="M1136" s="332"/>
      <c r="N1136" s="335"/>
    </row>
    <row r="1137" spans="11:14" x14ac:dyDescent="0.2">
      <c r="K1137" s="333"/>
      <c r="L1137" s="334"/>
      <c r="M1137" s="332"/>
      <c r="N1137" s="335"/>
    </row>
    <row r="1138" spans="11:14" x14ac:dyDescent="0.2">
      <c r="K1138" s="333"/>
      <c r="L1138" s="334"/>
      <c r="M1138" s="332"/>
      <c r="N1138" s="335"/>
    </row>
    <row r="1139" spans="11:14" x14ac:dyDescent="0.2">
      <c r="K1139" s="333"/>
      <c r="L1139" s="334"/>
      <c r="M1139" s="332"/>
      <c r="N1139" s="335"/>
    </row>
    <row r="1140" spans="11:14" x14ac:dyDescent="0.2">
      <c r="K1140" s="333"/>
      <c r="L1140" s="334"/>
      <c r="M1140" s="332"/>
      <c r="N1140" s="335"/>
    </row>
    <row r="1141" spans="11:14" x14ac:dyDescent="0.2">
      <c r="K1141" s="333"/>
      <c r="L1141" s="334"/>
      <c r="M1141" s="332"/>
      <c r="N1141" s="335"/>
    </row>
    <row r="1142" spans="11:14" x14ac:dyDescent="0.2">
      <c r="K1142" s="333"/>
      <c r="L1142" s="334"/>
      <c r="M1142" s="332"/>
      <c r="N1142" s="335"/>
    </row>
    <row r="1143" spans="11:14" x14ac:dyDescent="0.2">
      <c r="K1143" s="333"/>
      <c r="L1143" s="334"/>
      <c r="M1143" s="332"/>
      <c r="N1143" s="335"/>
    </row>
    <row r="1144" spans="11:14" x14ac:dyDescent="0.2">
      <c r="K1144" s="333"/>
      <c r="L1144" s="334"/>
      <c r="M1144" s="332"/>
      <c r="N1144" s="335"/>
    </row>
    <row r="1145" spans="11:14" x14ac:dyDescent="0.2">
      <c r="K1145" s="333"/>
      <c r="L1145" s="334"/>
      <c r="M1145" s="332"/>
      <c r="N1145" s="335"/>
    </row>
    <row r="1146" spans="11:14" x14ac:dyDescent="0.2">
      <c r="K1146" s="333"/>
      <c r="L1146" s="334"/>
      <c r="M1146" s="332"/>
      <c r="N1146" s="335"/>
    </row>
    <row r="1147" spans="11:14" x14ac:dyDescent="0.2">
      <c r="K1147" s="333"/>
      <c r="L1147" s="334"/>
      <c r="M1147" s="332"/>
      <c r="N1147" s="335"/>
    </row>
    <row r="1148" spans="11:14" x14ac:dyDescent="0.2">
      <c r="K1148" s="333"/>
      <c r="L1148" s="334"/>
      <c r="M1148" s="332"/>
      <c r="N1148" s="335"/>
    </row>
    <row r="1149" spans="11:14" x14ac:dyDescent="0.2">
      <c r="K1149" s="333"/>
      <c r="L1149" s="334"/>
      <c r="M1149" s="332"/>
      <c r="N1149" s="335"/>
    </row>
    <row r="1150" spans="11:14" x14ac:dyDescent="0.2">
      <c r="K1150" s="333"/>
      <c r="L1150" s="334"/>
      <c r="M1150" s="332"/>
      <c r="N1150" s="335"/>
    </row>
    <row r="1151" spans="11:14" x14ac:dyDescent="0.2">
      <c r="K1151" s="333"/>
      <c r="L1151" s="334"/>
      <c r="M1151" s="332"/>
      <c r="N1151" s="335"/>
    </row>
    <row r="1152" spans="11:14" x14ac:dyDescent="0.2">
      <c r="K1152" s="333"/>
      <c r="L1152" s="334"/>
      <c r="M1152" s="332"/>
      <c r="N1152" s="335"/>
    </row>
    <row r="1153" spans="11:14" x14ac:dyDescent="0.2">
      <c r="K1153" s="333"/>
      <c r="L1153" s="334"/>
      <c r="M1153" s="332"/>
      <c r="N1153" s="335"/>
    </row>
    <row r="1154" spans="11:14" x14ac:dyDescent="0.2">
      <c r="K1154" s="333"/>
      <c r="L1154" s="334"/>
      <c r="M1154" s="332"/>
      <c r="N1154" s="335"/>
    </row>
    <row r="1155" spans="11:14" x14ac:dyDescent="0.2">
      <c r="K1155" s="333"/>
      <c r="L1155" s="334"/>
      <c r="M1155" s="332"/>
      <c r="N1155" s="335"/>
    </row>
    <row r="1156" spans="11:14" x14ac:dyDescent="0.2">
      <c r="K1156" s="333"/>
      <c r="L1156" s="334"/>
      <c r="M1156" s="332"/>
      <c r="N1156" s="335"/>
    </row>
    <row r="1157" spans="11:14" x14ac:dyDescent="0.2">
      <c r="K1157" s="333"/>
      <c r="L1157" s="334"/>
      <c r="M1157" s="332"/>
      <c r="N1157" s="335"/>
    </row>
    <row r="1158" spans="11:14" x14ac:dyDescent="0.2">
      <c r="K1158" s="333"/>
      <c r="L1158" s="334"/>
      <c r="M1158" s="332"/>
      <c r="N1158" s="335"/>
    </row>
    <row r="1159" spans="11:14" x14ac:dyDescent="0.2">
      <c r="K1159" s="333"/>
      <c r="L1159" s="334"/>
      <c r="M1159" s="332"/>
      <c r="N1159" s="335"/>
    </row>
    <row r="1160" spans="11:14" x14ac:dyDescent="0.2">
      <c r="K1160" s="333"/>
      <c r="L1160" s="334"/>
      <c r="M1160" s="332"/>
      <c r="N1160" s="335"/>
    </row>
    <row r="1161" spans="11:14" x14ac:dyDescent="0.2">
      <c r="K1161" s="333"/>
      <c r="L1161" s="334"/>
      <c r="M1161" s="332"/>
      <c r="N1161" s="335"/>
    </row>
    <row r="1162" spans="11:14" x14ac:dyDescent="0.2">
      <c r="K1162" s="333"/>
      <c r="L1162" s="334"/>
      <c r="M1162" s="332"/>
      <c r="N1162" s="335"/>
    </row>
    <row r="1163" spans="11:14" x14ac:dyDescent="0.2">
      <c r="K1163" s="333"/>
      <c r="L1163" s="334"/>
      <c r="M1163" s="332"/>
      <c r="N1163" s="335"/>
    </row>
    <row r="1164" spans="11:14" x14ac:dyDescent="0.2">
      <c r="K1164" s="333"/>
      <c r="L1164" s="334"/>
      <c r="M1164" s="332"/>
      <c r="N1164" s="335"/>
    </row>
    <row r="1165" spans="11:14" x14ac:dyDescent="0.2">
      <c r="K1165" s="333"/>
      <c r="L1165" s="334"/>
      <c r="M1165" s="332"/>
      <c r="N1165" s="335"/>
    </row>
    <row r="1166" spans="11:14" x14ac:dyDescent="0.2">
      <c r="K1166" s="333"/>
      <c r="L1166" s="334"/>
      <c r="M1166" s="332"/>
      <c r="N1166" s="335"/>
    </row>
    <row r="1167" spans="11:14" x14ac:dyDescent="0.2">
      <c r="K1167" s="333"/>
      <c r="L1167" s="334"/>
      <c r="M1167" s="332"/>
      <c r="N1167" s="335"/>
    </row>
    <row r="1168" spans="11:14" x14ac:dyDescent="0.2">
      <c r="K1168" s="333"/>
      <c r="L1168" s="334"/>
      <c r="M1168" s="332"/>
      <c r="N1168" s="335"/>
    </row>
    <row r="1169" spans="11:14" x14ac:dyDescent="0.2">
      <c r="K1169" s="333"/>
      <c r="L1169" s="334"/>
      <c r="M1169" s="332"/>
      <c r="N1169" s="335"/>
    </row>
    <row r="1170" spans="11:14" x14ac:dyDescent="0.2">
      <c r="K1170" s="333"/>
      <c r="L1170" s="334"/>
      <c r="M1170" s="332"/>
      <c r="N1170" s="335"/>
    </row>
    <row r="1171" spans="11:14" x14ac:dyDescent="0.2">
      <c r="K1171" s="333"/>
      <c r="L1171" s="334"/>
      <c r="M1171" s="332"/>
      <c r="N1171" s="335"/>
    </row>
    <row r="1172" spans="11:14" x14ac:dyDescent="0.2">
      <c r="K1172" s="333"/>
      <c r="L1172" s="334"/>
      <c r="M1172" s="332"/>
      <c r="N1172" s="335"/>
    </row>
    <row r="1173" spans="11:14" x14ac:dyDescent="0.2">
      <c r="K1173" s="333"/>
      <c r="L1173" s="334"/>
      <c r="M1173" s="332"/>
      <c r="N1173" s="335"/>
    </row>
    <row r="1174" spans="11:14" x14ac:dyDescent="0.2">
      <c r="K1174" s="333"/>
      <c r="L1174" s="334"/>
      <c r="M1174" s="332"/>
      <c r="N1174" s="335"/>
    </row>
    <row r="1175" spans="11:14" x14ac:dyDescent="0.2">
      <c r="K1175" s="333"/>
      <c r="L1175" s="334"/>
      <c r="M1175" s="332"/>
      <c r="N1175" s="335"/>
    </row>
    <row r="1176" spans="11:14" x14ac:dyDescent="0.2">
      <c r="K1176" s="333"/>
      <c r="L1176" s="334"/>
      <c r="M1176" s="332"/>
      <c r="N1176" s="335"/>
    </row>
    <row r="1177" spans="11:14" x14ac:dyDescent="0.2">
      <c r="K1177" s="333"/>
      <c r="L1177" s="334"/>
      <c r="M1177" s="332"/>
      <c r="N1177" s="335"/>
    </row>
    <row r="1178" spans="11:14" x14ac:dyDescent="0.2">
      <c r="K1178" s="333"/>
      <c r="L1178" s="334"/>
      <c r="M1178" s="332"/>
      <c r="N1178" s="335"/>
    </row>
    <row r="1179" spans="11:14" x14ac:dyDescent="0.2">
      <c r="K1179" s="333"/>
      <c r="L1179" s="334"/>
      <c r="M1179" s="332"/>
      <c r="N1179" s="335"/>
    </row>
    <row r="1180" spans="11:14" x14ac:dyDescent="0.2">
      <c r="K1180" s="333"/>
      <c r="L1180" s="334"/>
      <c r="M1180" s="332"/>
      <c r="N1180" s="335"/>
    </row>
    <row r="1181" spans="11:14" x14ac:dyDescent="0.2">
      <c r="K1181" s="333"/>
      <c r="L1181" s="334"/>
      <c r="M1181" s="332"/>
      <c r="N1181" s="335"/>
    </row>
    <row r="1182" spans="11:14" x14ac:dyDescent="0.2">
      <c r="K1182" s="333"/>
      <c r="L1182" s="334"/>
      <c r="M1182" s="332"/>
      <c r="N1182" s="335"/>
    </row>
    <row r="1183" spans="11:14" x14ac:dyDescent="0.2">
      <c r="K1183" s="333"/>
      <c r="L1183" s="334"/>
      <c r="M1183" s="332"/>
      <c r="N1183" s="335"/>
    </row>
    <row r="1184" spans="11:14" x14ac:dyDescent="0.2">
      <c r="K1184" s="333"/>
      <c r="L1184" s="334"/>
      <c r="M1184" s="332"/>
      <c r="N1184" s="335"/>
    </row>
    <row r="1185" spans="11:14" x14ac:dyDescent="0.2">
      <c r="K1185" s="333"/>
      <c r="L1185" s="334"/>
      <c r="M1185" s="332"/>
      <c r="N1185" s="335"/>
    </row>
    <row r="1186" spans="11:14" x14ac:dyDescent="0.2">
      <c r="K1186" s="333"/>
      <c r="L1186" s="334"/>
      <c r="M1186" s="332"/>
      <c r="N1186" s="335"/>
    </row>
    <row r="1187" spans="11:14" x14ac:dyDescent="0.2">
      <c r="K1187" s="333"/>
      <c r="L1187" s="334"/>
      <c r="M1187" s="332"/>
      <c r="N1187" s="335"/>
    </row>
    <row r="1188" spans="11:14" x14ac:dyDescent="0.2">
      <c r="K1188" s="333"/>
      <c r="L1188" s="334"/>
      <c r="M1188" s="332"/>
      <c r="N1188" s="335"/>
    </row>
    <row r="1189" spans="11:14" x14ac:dyDescent="0.2">
      <c r="K1189" s="333"/>
      <c r="L1189" s="334"/>
      <c r="M1189" s="332"/>
      <c r="N1189" s="335"/>
    </row>
    <row r="1190" spans="11:14" x14ac:dyDescent="0.2">
      <c r="K1190" s="333"/>
      <c r="L1190" s="334"/>
      <c r="M1190" s="332"/>
      <c r="N1190" s="335"/>
    </row>
    <row r="1191" spans="11:14" x14ac:dyDescent="0.2">
      <c r="K1191" s="333"/>
      <c r="L1191" s="334"/>
      <c r="M1191" s="332"/>
      <c r="N1191" s="335"/>
    </row>
    <row r="1192" spans="11:14" x14ac:dyDescent="0.2">
      <c r="K1192" s="333"/>
      <c r="L1192" s="334"/>
      <c r="M1192" s="332"/>
      <c r="N1192" s="335"/>
    </row>
    <row r="1193" spans="11:14" x14ac:dyDescent="0.2">
      <c r="K1193" s="333"/>
      <c r="L1193" s="334"/>
      <c r="M1193" s="332"/>
      <c r="N1193" s="335"/>
    </row>
    <row r="1194" spans="11:14" x14ac:dyDescent="0.2">
      <c r="K1194" s="333"/>
      <c r="L1194" s="334"/>
      <c r="M1194" s="332"/>
      <c r="N1194" s="335"/>
    </row>
    <row r="1195" spans="11:14" x14ac:dyDescent="0.2">
      <c r="K1195" s="333"/>
      <c r="L1195" s="334"/>
      <c r="M1195" s="332"/>
      <c r="N1195" s="335"/>
    </row>
    <row r="1196" spans="11:14" x14ac:dyDescent="0.2">
      <c r="K1196" s="333"/>
      <c r="L1196" s="334"/>
      <c r="M1196" s="332"/>
      <c r="N1196" s="335"/>
    </row>
    <row r="1197" spans="11:14" x14ac:dyDescent="0.2">
      <c r="K1197" s="333"/>
      <c r="L1197" s="334"/>
      <c r="M1197" s="332"/>
      <c r="N1197" s="335"/>
    </row>
    <row r="1198" spans="11:14" x14ac:dyDescent="0.2">
      <c r="K1198" s="333"/>
      <c r="L1198" s="334"/>
      <c r="M1198" s="332"/>
      <c r="N1198" s="335"/>
    </row>
    <row r="1199" spans="11:14" x14ac:dyDescent="0.2">
      <c r="K1199" s="333"/>
      <c r="L1199" s="334"/>
      <c r="M1199" s="332"/>
      <c r="N1199" s="335"/>
    </row>
    <row r="1200" spans="11:14" x14ac:dyDescent="0.2">
      <c r="K1200" s="333"/>
      <c r="L1200" s="334"/>
      <c r="M1200" s="332"/>
      <c r="N1200" s="335"/>
    </row>
    <row r="1201" spans="11:14" x14ac:dyDescent="0.2">
      <c r="K1201" s="333"/>
      <c r="L1201" s="334"/>
      <c r="M1201" s="332"/>
      <c r="N1201" s="335"/>
    </row>
    <row r="1202" spans="11:14" x14ac:dyDescent="0.2">
      <c r="K1202" s="333"/>
      <c r="L1202" s="334"/>
      <c r="M1202" s="332"/>
      <c r="N1202" s="335"/>
    </row>
    <row r="1203" spans="11:14" x14ac:dyDescent="0.2">
      <c r="K1203" s="333"/>
      <c r="L1203" s="334"/>
      <c r="M1203" s="332"/>
      <c r="N1203" s="335"/>
    </row>
    <row r="1204" spans="11:14" x14ac:dyDescent="0.2">
      <c r="K1204" s="333"/>
      <c r="L1204" s="334"/>
      <c r="M1204" s="332"/>
      <c r="N1204" s="335"/>
    </row>
    <row r="1205" spans="11:14" x14ac:dyDescent="0.2">
      <c r="K1205" s="333"/>
      <c r="L1205" s="334"/>
      <c r="M1205" s="332"/>
      <c r="N1205" s="335"/>
    </row>
    <row r="1206" spans="11:14" x14ac:dyDescent="0.2">
      <c r="K1206" s="333"/>
      <c r="L1206" s="334"/>
      <c r="M1206" s="332"/>
      <c r="N1206" s="335"/>
    </row>
    <row r="1207" spans="11:14" x14ac:dyDescent="0.2">
      <c r="K1207" s="333"/>
      <c r="L1207" s="334"/>
      <c r="M1207" s="332"/>
      <c r="N1207" s="335"/>
    </row>
    <row r="1208" spans="11:14" x14ac:dyDescent="0.2">
      <c r="K1208" s="333"/>
      <c r="L1208" s="334"/>
      <c r="M1208" s="332"/>
      <c r="N1208" s="335"/>
    </row>
    <row r="1209" spans="11:14" x14ac:dyDescent="0.2">
      <c r="K1209" s="333"/>
      <c r="L1209" s="334"/>
      <c r="M1209" s="332"/>
      <c r="N1209" s="335"/>
    </row>
    <row r="1210" spans="11:14" x14ac:dyDescent="0.2">
      <c r="K1210" s="333"/>
      <c r="L1210" s="334"/>
      <c r="M1210" s="332"/>
      <c r="N1210" s="335"/>
    </row>
    <row r="1211" spans="11:14" x14ac:dyDescent="0.2">
      <c r="K1211" s="333"/>
      <c r="L1211" s="334"/>
      <c r="M1211" s="332"/>
      <c r="N1211" s="335"/>
    </row>
    <row r="1212" spans="11:14" x14ac:dyDescent="0.2">
      <c r="K1212" s="333"/>
      <c r="L1212" s="334"/>
      <c r="M1212" s="332"/>
      <c r="N1212" s="335"/>
    </row>
    <row r="1213" spans="11:14" x14ac:dyDescent="0.2">
      <c r="K1213" s="333"/>
      <c r="L1213" s="334"/>
      <c r="M1213" s="332"/>
      <c r="N1213" s="335"/>
    </row>
    <row r="1214" spans="11:14" x14ac:dyDescent="0.2">
      <c r="K1214" s="333"/>
      <c r="L1214" s="334"/>
      <c r="M1214" s="332"/>
      <c r="N1214" s="335"/>
    </row>
    <row r="1215" spans="11:14" x14ac:dyDescent="0.2">
      <c r="K1215" s="333"/>
      <c r="L1215" s="334"/>
      <c r="M1215" s="332"/>
      <c r="N1215" s="335"/>
    </row>
    <row r="1216" spans="11:14" x14ac:dyDescent="0.2">
      <c r="K1216" s="333"/>
      <c r="L1216" s="334"/>
      <c r="M1216" s="332"/>
      <c r="N1216" s="335"/>
    </row>
    <row r="1217" spans="11:14" x14ac:dyDescent="0.2">
      <c r="K1217" s="333"/>
      <c r="L1217" s="334"/>
      <c r="M1217" s="332"/>
      <c r="N1217" s="335"/>
    </row>
    <row r="1218" spans="11:14" x14ac:dyDescent="0.2">
      <c r="K1218" s="333"/>
      <c r="L1218" s="334"/>
      <c r="M1218" s="332"/>
      <c r="N1218" s="335"/>
    </row>
    <row r="1219" spans="11:14" x14ac:dyDescent="0.2">
      <c r="K1219" s="333"/>
      <c r="L1219" s="334"/>
      <c r="M1219" s="332"/>
      <c r="N1219" s="335"/>
    </row>
    <row r="1220" spans="11:14" x14ac:dyDescent="0.2">
      <c r="K1220" s="333"/>
      <c r="L1220" s="334"/>
      <c r="M1220" s="332"/>
      <c r="N1220" s="335"/>
    </row>
    <row r="1221" spans="11:14" x14ac:dyDescent="0.2">
      <c r="K1221" s="333"/>
      <c r="L1221" s="334"/>
      <c r="M1221" s="332"/>
      <c r="N1221" s="335"/>
    </row>
    <row r="1222" spans="11:14" x14ac:dyDescent="0.2">
      <c r="K1222" s="333"/>
      <c r="L1222" s="334"/>
      <c r="M1222" s="332"/>
      <c r="N1222" s="335"/>
    </row>
    <row r="1223" spans="11:14" x14ac:dyDescent="0.2">
      <c r="K1223" s="333"/>
      <c r="L1223" s="334"/>
      <c r="M1223" s="332"/>
      <c r="N1223" s="335"/>
    </row>
    <row r="1224" spans="11:14" x14ac:dyDescent="0.2">
      <c r="K1224" s="333"/>
      <c r="L1224" s="334"/>
      <c r="M1224" s="332"/>
      <c r="N1224" s="335"/>
    </row>
    <row r="1225" spans="11:14" x14ac:dyDescent="0.2">
      <c r="K1225" s="333"/>
      <c r="L1225" s="334"/>
      <c r="M1225" s="332"/>
      <c r="N1225" s="335"/>
    </row>
    <row r="1226" spans="11:14" x14ac:dyDescent="0.2">
      <c r="K1226" s="333"/>
      <c r="L1226" s="334"/>
      <c r="M1226" s="332"/>
      <c r="N1226" s="335"/>
    </row>
    <row r="1227" spans="11:14" x14ac:dyDescent="0.2">
      <c r="K1227" s="333"/>
      <c r="L1227" s="334"/>
      <c r="M1227" s="332"/>
      <c r="N1227" s="335"/>
    </row>
    <row r="1228" spans="11:14" x14ac:dyDescent="0.2">
      <c r="K1228" s="333"/>
      <c r="L1228" s="334"/>
      <c r="M1228" s="332"/>
      <c r="N1228" s="335"/>
    </row>
    <row r="1229" spans="11:14" x14ac:dyDescent="0.2">
      <c r="K1229" s="333"/>
      <c r="L1229" s="334"/>
      <c r="M1229" s="332"/>
      <c r="N1229" s="335"/>
    </row>
    <row r="1230" spans="11:14" x14ac:dyDescent="0.2">
      <c r="K1230" s="333"/>
      <c r="L1230" s="334"/>
      <c r="M1230" s="332"/>
      <c r="N1230" s="335"/>
    </row>
    <row r="1231" spans="11:14" x14ac:dyDescent="0.2">
      <c r="K1231" s="333"/>
      <c r="L1231" s="334"/>
      <c r="M1231" s="332"/>
      <c r="N1231" s="335"/>
    </row>
    <row r="1232" spans="11:14" x14ac:dyDescent="0.2">
      <c r="K1232" s="333"/>
      <c r="L1232" s="334"/>
      <c r="M1232" s="332"/>
      <c r="N1232" s="335"/>
    </row>
    <row r="1233" spans="11:14" x14ac:dyDescent="0.2">
      <c r="K1233" s="333"/>
      <c r="L1233" s="334"/>
      <c r="M1233" s="332"/>
      <c r="N1233" s="335"/>
    </row>
    <row r="1234" spans="11:14" x14ac:dyDescent="0.2">
      <c r="K1234" s="333"/>
      <c r="L1234" s="334"/>
      <c r="M1234" s="332"/>
      <c r="N1234" s="335"/>
    </row>
    <row r="1235" spans="11:14" x14ac:dyDescent="0.2">
      <c r="K1235" s="333"/>
      <c r="L1235" s="334"/>
      <c r="M1235" s="332"/>
      <c r="N1235" s="335"/>
    </row>
    <row r="1236" spans="11:14" x14ac:dyDescent="0.2">
      <c r="K1236" s="333"/>
      <c r="L1236" s="334"/>
      <c r="M1236" s="332"/>
      <c r="N1236" s="335"/>
    </row>
    <row r="1237" spans="11:14" x14ac:dyDescent="0.2">
      <c r="K1237" s="333"/>
      <c r="L1237" s="334"/>
      <c r="M1237" s="332"/>
      <c r="N1237" s="335"/>
    </row>
    <row r="1238" spans="11:14" x14ac:dyDescent="0.2">
      <c r="K1238" s="333"/>
      <c r="L1238" s="334"/>
      <c r="M1238" s="332"/>
      <c r="N1238" s="335"/>
    </row>
    <row r="1239" spans="11:14" x14ac:dyDescent="0.2">
      <c r="K1239" s="333"/>
      <c r="L1239" s="334"/>
      <c r="M1239" s="332"/>
      <c r="N1239" s="335"/>
    </row>
    <row r="1240" spans="11:14" x14ac:dyDescent="0.2">
      <c r="K1240" s="333"/>
      <c r="L1240" s="334"/>
      <c r="M1240" s="332"/>
      <c r="N1240" s="335"/>
    </row>
    <row r="1241" spans="11:14" x14ac:dyDescent="0.2">
      <c r="K1241" s="333"/>
      <c r="L1241" s="334"/>
      <c r="M1241" s="332"/>
      <c r="N1241" s="335"/>
    </row>
    <row r="1242" spans="11:14" x14ac:dyDescent="0.2">
      <c r="K1242" s="333"/>
      <c r="L1242" s="334"/>
      <c r="M1242" s="332"/>
      <c r="N1242" s="335"/>
    </row>
    <row r="1243" spans="11:14" x14ac:dyDescent="0.2">
      <c r="K1243" s="333"/>
      <c r="L1243" s="334"/>
      <c r="M1243" s="332"/>
      <c r="N1243" s="335"/>
    </row>
    <row r="1244" spans="11:14" x14ac:dyDescent="0.2">
      <c r="K1244" s="333"/>
      <c r="L1244" s="334"/>
      <c r="M1244" s="332"/>
      <c r="N1244" s="335"/>
    </row>
    <row r="1245" spans="11:14" x14ac:dyDescent="0.2">
      <c r="K1245" s="333"/>
      <c r="L1245" s="334"/>
      <c r="M1245" s="332"/>
      <c r="N1245" s="335"/>
    </row>
    <row r="1246" spans="11:14" x14ac:dyDescent="0.2">
      <c r="K1246" s="333"/>
      <c r="L1246" s="334"/>
      <c r="M1246" s="332"/>
      <c r="N1246" s="335"/>
    </row>
    <row r="1247" spans="11:14" x14ac:dyDescent="0.2">
      <c r="K1247" s="333"/>
      <c r="L1247" s="334"/>
      <c r="M1247" s="332"/>
      <c r="N1247" s="335"/>
    </row>
    <row r="1248" spans="11:14" x14ac:dyDescent="0.2">
      <c r="K1248" s="333"/>
      <c r="L1248" s="334"/>
      <c r="M1248" s="332"/>
      <c r="N1248" s="335"/>
    </row>
    <row r="1249" spans="11:14" x14ac:dyDescent="0.2">
      <c r="K1249" s="333"/>
      <c r="L1249" s="334"/>
      <c r="M1249" s="332"/>
      <c r="N1249" s="335"/>
    </row>
    <row r="1250" spans="11:14" x14ac:dyDescent="0.2">
      <c r="K1250" s="333"/>
      <c r="L1250" s="334"/>
      <c r="M1250" s="332"/>
      <c r="N1250" s="335"/>
    </row>
    <row r="1251" spans="11:14" x14ac:dyDescent="0.2">
      <c r="K1251" s="333"/>
      <c r="L1251" s="334"/>
      <c r="M1251" s="332"/>
      <c r="N1251" s="335"/>
    </row>
    <row r="1252" spans="11:14" x14ac:dyDescent="0.2">
      <c r="K1252" s="333"/>
      <c r="L1252" s="334"/>
      <c r="M1252" s="332"/>
      <c r="N1252" s="335"/>
    </row>
    <row r="1253" spans="11:14" x14ac:dyDescent="0.2">
      <c r="K1253" s="333"/>
      <c r="L1253" s="334"/>
      <c r="M1253" s="332"/>
      <c r="N1253" s="335"/>
    </row>
    <row r="1254" spans="11:14" x14ac:dyDescent="0.2">
      <c r="K1254" s="333"/>
      <c r="L1254" s="334"/>
      <c r="M1254" s="332"/>
      <c r="N1254" s="335"/>
    </row>
    <row r="1255" spans="11:14" x14ac:dyDescent="0.2">
      <c r="K1255" s="333"/>
      <c r="L1255" s="334"/>
      <c r="M1255" s="332"/>
      <c r="N1255" s="335"/>
    </row>
    <row r="1256" spans="11:14" x14ac:dyDescent="0.2">
      <c r="K1256" s="333"/>
      <c r="L1256" s="334"/>
      <c r="M1256" s="332"/>
      <c r="N1256" s="335"/>
    </row>
    <row r="1257" spans="11:14" x14ac:dyDescent="0.2">
      <c r="K1257" s="333"/>
      <c r="L1257" s="334"/>
      <c r="M1257" s="332"/>
      <c r="N1257" s="335"/>
    </row>
    <row r="1258" spans="11:14" x14ac:dyDescent="0.2">
      <c r="K1258" s="333"/>
      <c r="L1258" s="334"/>
      <c r="M1258" s="332"/>
      <c r="N1258" s="335"/>
    </row>
    <row r="1259" spans="11:14" x14ac:dyDescent="0.2">
      <c r="K1259" s="333"/>
      <c r="L1259" s="334"/>
      <c r="M1259" s="332"/>
      <c r="N1259" s="335"/>
    </row>
    <row r="1260" spans="11:14" x14ac:dyDescent="0.2">
      <c r="K1260" s="333"/>
      <c r="L1260" s="334"/>
      <c r="M1260" s="332"/>
      <c r="N1260" s="335"/>
    </row>
    <row r="1261" spans="11:14" x14ac:dyDescent="0.2">
      <c r="K1261" s="333"/>
      <c r="L1261" s="334"/>
      <c r="M1261" s="332"/>
      <c r="N1261" s="335"/>
    </row>
    <row r="1262" spans="11:14" x14ac:dyDescent="0.2">
      <c r="K1262" s="333"/>
      <c r="L1262" s="334"/>
      <c r="M1262" s="332"/>
      <c r="N1262" s="335"/>
    </row>
    <row r="1263" spans="11:14" x14ac:dyDescent="0.2">
      <c r="K1263" s="333"/>
      <c r="L1263" s="334"/>
      <c r="M1263" s="332"/>
      <c r="N1263" s="335"/>
    </row>
    <row r="1264" spans="11:14" x14ac:dyDescent="0.2">
      <c r="K1264" s="333"/>
      <c r="L1264" s="334"/>
      <c r="M1264" s="332"/>
      <c r="N1264" s="335"/>
    </row>
    <row r="1265" spans="11:14" x14ac:dyDescent="0.2">
      <c r="K1265" s="333"/>
      <c r="L1265" s="334"/>
      <c r="M1265" s="332"/>
      <c r="N1265" s="335"/>
    </row>
    <row r="1266" spans="11:14" x14ac:dyDescent="0.2">
      <c r="K1266" s="333"/>
      <c r="L1266" s="334"/>
      <c r="M1266" s="332"/>
      <c r="N1266" s="335"/>
    </row>
    <row r="1267" spans="11:14" x14ac:dyDescent="0.2">
      <c r="K1267" s="333"/>
      <c r="L1267" s="334"/>
      <c r="M1267" s="332"/>
      <c r="N1267" s="335"/>
    </row>
    <row r="1268" spans="11:14" x14ac:dyDescent="0.2">
      <c r="K1268" s="333"/>
      <c r="L1268" s="334"/>
      <c r="M1268" s="332"/>
      <c r="N1268" s="335"/>
    </row>
    <row r="1269" spans="11:14" x14ac:dyDescent="0.2">
      <c r="K1269" s="333"/>
      <c r="L1269" s="334"/>
      <c r="M1269" s="332"/>
      <c r="N1269" s="335"/>
    </row>
    <row r="1270" spans="11:14" x14ac:dyDescent="0.2">
      <c r="K1270" s="333"/>
      <c r="L1270" s="334"/>
      <c r="M1270" s="332"/>
      <c r="N1270" s="335"/>
    </row>
    <row r="1271" spans="11:14" x14ac:dyDescent="0.2">
      <c r="K1271" s="333"/>
      <c r="L1271" s="334"/>
      <c r="M1271" s="332"/>
      <c r="N1271" s="335"/>
    </row>
    <row r="1272" spans="11:14" x14ac:dyDescent="0.2">
      <c r="K1272" s="333"/>
      <c r="L1272" s="334"/>
      <c r="M1272" s="332"/>
      <c r="N1272" s="335"/>
    </row>
    <row r="1273" spans="11:14" x14ac:dyDescent="0.2">
      <c r="K1273" s="333"/>
      <c r="L1273" s="334"/>
      <c r="M1273" s="332"/>
      <c r="N1273" s="335"/>
    </row>
    <row r="1274" spans="11:14" x14ac:dyDescent="0.2">
      <c r="K1274" s="333"/>
      <c r="L1274" s="334"/>
      <c r="M1274" s="332"/>
      <c r="N1274" s="335"/>
    </row>
    <row r="1275" spans="11:14" x14ac:dyDescent="0.2">
      <c r="K1275" s="333"/>
      <c r="L1275" s="334"/>
      <c r="M1275" s="332"/>
      <c r="N1275" s="335"/>
    </row>
    <row r="1276" spans="11:14" x14ac:dyDescent="0.2">
      <c r="K1276" s="333"/>
      <c r="L1276" s="334"/>
      <c r="M1276" s="332"/>
      <c r="N1276" s="335"/>
    </row>
    <row r="1277" spans="11:14" x14ac:dyDescent="0.2">
      <c r="K1277" s="333"/>
      <c r="L1277" s="334"/>
      <c r="M1277" s="332"/>
      <c r="N1277" s="335"/>
    </row>
    <row r="1278" spans="11:14" x14ac:dyDescent="0.2">
      <c r="K1278" s="333"/>
      <c r="L1278" s="334"/>
      <c r="M1278" s="332"/>
      <c r="N1278" s="335"/>
    </row>
    <row r="1279" spans="11:14" x14ac:dyDescent="0.2">
      <c r="K1279" s="333"/>
      <c r="L1279" s="334"/>
      <c r="M1279" s="332"/>
      <c r="N1279" s="335"/>
    </row>
    <row r="1280" spans="11:14" x14ac:dyDescent="0.2">
      <c r="K1280" s="333"/>
      <c r="L1280" s="334"/>
      <c r="M1280" s="332"/>
      <c r="N1280" s="335"/>
    </row>
    <row r="1281" spans="11:14" x14ac:dyDescent="0.2">
      <c r="K1281" s="333"/>
      <c r="L1281" s="334"/>
      <c r="M1281" s="332"/>
      <c r="N1281" s="335"/>
    </row>
    <row r="1282" spans="11:14" x14ac:dyDescent="0.2">
      <c r="K1282" s="333"/>
      <c r="L1282" s="334"/>
      <c r="M1282" s="332"/>
      <c r="N1282" s="335"/>
    </row>
    <row r="1283" spans="11:14" x14ac:dyDescent="0.2">
      <c r="K1283" s="333"/>
      <c r="L1283" s="334"/>
      <c r="M1283" s="332"/>
      <c r="N1283" s="335"/>
    </row>
    <row r="1284" spans="11:14" x14ac:dyDescent="0.2">
      <c r="K1284" s="333"/>
      <c r="L1284" s="334"/>
      <c r="M1284" s="332"/>
      <c r="N1284" s="335"/>
    </row>
    <row r="1285" spans="11:14" x14ac:dyDescent="0.2">
      <c r="K1285" s="333"/>
      <c r="L1285" s="334"/>
      <c r="M1285" s="332"/>
      <c r="N1285" s="335"/>
    </row>
    <row r="1286" spans="11:14" x14ac:dyDescent="0.2">
      <c r="K1286" s="333"/>
      <c r="L1286" s="334"/>
      <c r="M1286" s="332"/>
      <c r="N1286" s="335"/>
    </row>
    <row r="1287" spans="11:14" x14ac:dyDescent="0.2">
      <c r="K1287" s="333"/>
      <c r="L1287" s="334"/>
      <c r="M1287" s="332"/>
      <c r="N1287" s="335"/>
    </row>
    <row r="1288" spans="11:14" x14ac:dyDescent="0.2">
      <c r="K1288" s="333"/>
      <c r="L1288" s="334"/>
      <c r="M1288" s="332"/>
      <c r="N1288" s="335"/>
    </row>
    <row r="1289" spans="11:14" x14ac:dyDescent="0.2">
      <c r="K1289" s="333"/>
      <c r="L1289" s="334"/>
      <c r="M1289" s="332"/>
      <c r="N1289" s="335"/>
    </row>
    <row r="1290" spans="11:14" x14ac:dyDescent="0.2">
      <c r="K1290" s="333"/>
      <c r="L1290" s="334"/>
      <c r="M1290" s="332"/>
      <c r="N1290" s="335"/>
    </row>
    <row r="1291" spans="11:14" x14ac:dyDescent="0.2">
      <c r="K1291" s="333"/>
      <c r="L1291" s="334"/>
      <c r="M1291" s="332"/>
      <c r="N1291" s="335"/>
    </row>
    <row r="1292" spans="11:14" x14ac:dyDescent="0.2">
      <c r="K1292" s="333"/>
      <c r="L1292" s="334"/>
      <c r="M1292" s="332"/>
      <c r="N1292" s="335"/>
    </row>
    <row r="1293" spans="11:14" x14ac:dyDescent="0.2">
      <c r="K1293" s="333"/>
      <c r="L1293" s="334"/>
      <c r="M1293" s="332"/>
      <c r="N1293" s="335"/>
    </row>
    <row r="1294" spans="11:14" x14ac:dyDescent="0.2">
      <c r="K1294" s="333"/>
      <c r="L1294" s="334"/>
      <c r="M1294" s="332"/>
      <c r="N1294" s="335"/>
    </row>
    <row r="1295" spans="11:14" x14ac:dyDescent="0.2">
      <c r="K1295" s="333"/>
      <c r="L1295" s="334"/>
      <c r="M1295" s="332"/>
      <c r="N1295" s="335"/>
    </row>
    <row r="1296" spans="11:14" x14ac:dyDescent="0.2">
      <c r="K1296" s="333"/>
      <c r="L1296" s="334"/>
      <c r="M1296" s="332"/>
      <c r="N1296" s="335"/>
    </row>
    <row r="1297" spans="11:14" x14ac:dyDescent="0.2">
      <c r="K1297" s="333"/>
      <c r="L1297" s="334"/>
      <c r="M1297" s="332"/>
      <c r="N1297" s="335"/>
    </row>
    <row r="1298" spans="11:14" x14ac:dyDescent="0.2">
      <c r="K1298" s="333"/>
      <c r="L1298" s="334"/>
      <c r="M1298" s="332"/>
      <c r="N1298" s="335"/>
    </row>
    <row r="1299" spans="11:14" x14ac:dyDescent="0.2">
      <c r="K1299" s="333"/>
      <c r="L1299" s="334"/>
      <c r="M1299" s="332"/>
      <c r="N1299" s="335"/>
    </row>
    <row r="1300" spans="11:14" x14ac:dyDescent="0.2">
      <c r="K1300" s="333"/>
      <c r="L1300" s="334"/>
      <c r="M1300" s="332"/>
      <c r="N1300" s="335"/>
    </row>
    <row r="1301" spans="11:14" x14ac:dyDescent="0.2">
      <c r="K1301" s="333"/>
      <c r="L1301" s="334"/>
      <c r="M1301" s="332"/>
      <c r="N1301" s="335"/>
    </row>
    <row r="1302" spans="11:14" x14ac:dyDescent="0.2">
      <c r="K1302" s="333"/>
      <c r="L1302" s="334"/>
      <c r="M1302" s="332"/>
      <c r="N1302" s="335"/>
    </row>
    <row r="1303" spans="11:14" x14ac:dyDescent="0.2">
      <c r="K1303" s="333"/>
      <c r="L1303" s="334"/>
      <c r="M1303" s="332"/>
      <c r="N1303" s="335"/>
    </row>
    <row r="1304" spans="11:14" x14ac:dyDescent="0.2">
      <c r="K1304" s="333"/>
      <c r="L1304" s="334"/>
      <c r="M1304" s="332"/>
      <c r="N1304" s="335"/>
    </row>
    <row r="1305" spans="11:14" x14ac:dyDescent="0.2">
      <c r="K1305" s="333"/>
      <c r="L1305" s="334"/>
      <c r="M1305" s="332"/>
      <c r="N1305" s="335"/>
    </row>
    <row r="1306" spans="11:14" x14ac:dyDescent="0.2">
      <c r="K1306" s="333"/>
      <c r="L1306" s="334"/>
      <c r="M1306" s="332"/>
      <c r="N1306" s="335"/>
    </row>
    <row r="1307" spans="11:14" x14ac:dyDescent="0.2">
      <c r="K1307" s="333"/>
      <c r="L1307" s="334"/>
      <c r="M1307" s="332"/>
      <c r="N1307" s="335"/>
    </row>
    <row r="1308" spans="11:14" x14ac:dyDescent="0.2">
      <c r="K1308" s="333"/>
      <c r="L1308" s="334"/>
      <c r="M1308" s="332"/>
      <c r="N1308" s="335"/>
    </row>
    <row r="1309" spans="11:14" x14ac:dyDescent="0.2">
      <c r="K1309" s="333"/>
      <c r="L1309" s="334"/>
      <c r="M1309" s="332"/>
      <c r="N1309" s="335"/>
    </row>
    <row r="1310" spans="11:14" x14ac:dyDescent="0.2">
      <c r="K1310" s="333"/>
      <c r="L1310" s="334"/>
      <c r="M1310" s="332"/>
      <c r="N1310" s="335"/>
    </row>
    <row r="1311" spans="11:14" x14ac:dyDescent="0.2">
      <c r="K1311" s="333"/>
      <c r="L1311" s="334"/>
      <c r="M1311" s="332"/>
      <c r="N1311" s="335"/>
    </row>
    <row r="1312" spans="11:14" x14ac:dyDescent="0.2">
      <c r="K1312" s="333"/>
      <c r="L1312" s="334"/>
      <c r="M1312" s="332"/>
      <c r="N1312" s="335"/>
    </row>
    <row r="1313" spans="11:14" x14ac:dyDescent="0.2">
      <c r="K1313" s="333"/>
      <c r="L1313" s="334"/>
      <c r="M1313" s="332"/>
      <c r="N1313" s="335"/>
    </row>
    <row r="1314" spans="11:14" x14ac:dyDescent="0.2">
      <c r="K1314" s="333"/>
      <c r="L1314" s="334"/>
      <c r="M1314" s="332"/>
      <c r="N1314" s="335"/>
    </row>
    <row r="1315" spans="11:14" x14ac:dyDescent="0.2">
      <c r="K1315" s="333"/>
      <c r="L1315" s="334"/>
      <c r="M1315" s="332"/>
      <c r="N1315" s="335"/>
    </row>
    <row r="1316" spans="11:14" x14ac:dyDescent="0.2">
      <c r="K1316" s="333"/>
      <c r="L1316" s="334"/>
      <c r="M1316" s="332"/>
      <c r="N1316" s="335"/>
    </row>
    <row r="1317" spans="11:14" x14ac:dyDescent="0.2">
      <c r="K1317" s="333"/>
      <c r="L1317" s="334"/>
      <c r="M1317" s="332"/>
      <c r="N1317" s="335"/>
    </row>
    <row r="1318" spans="11:14" x14ac:dyDescent="0.2">
      <c r="K1318" s="333"/>
      <c r="L1318" s="334"/>
      <c r="M1318" s="332"/>
      <c r="N1318" s="335"/>
    </row>
    <row r="1319" spans="11:14" x14ac:dyDescent="0.2">
      <c r="K1319" s="333"/>
      <c r="L1319" s="334"/>
      <c r="M1319" s="332"/>
      <c r="N1319" s="335"/>
    </row>
    <row r="1320" spans="11:14" x14ac:dyDescent="0.2">
      <c r="K1320" s="333"/>
      <c r="L1320" s="334"/>
      <c r="M1320" s="332"/>
      <c r="N1320" s="335"/>
    </row>
    <row r="1321" spans="11:14" x14ac:dyDescent="0.2">
      <c r="K1321" s="333"/>
      <c r="L1321" s="334"/>
      <c r="M1321" s="332"/>
      <c r="N1321" s="335"/>
    </row>
    <row r="1322" spans="11:14" x14ac:dyDescent="0.2">
      <c r="K1322" s="333"/>
      <c r="L1322" s="334"/>
      <c r="M1322" s="332"/>
      <c r="N1322" s="335"/>
    </row>
    <row r="1323" spans="11:14" x14ac:dyDescent="0.2">
      <c r="K1323" s="333"/>
      <c r="L1323" s="334"/>
      <c r="M1323" s="332"/>
      <c r="N1323" s="335"/>
    </row>
    <row r="1324" spans="11:14" x14ac:dyDescent="0.2">
      <c r="K1324" s="333"/>
      <c r="L1324" s="334"/>
      <c r="M1324" s="332"/>
      <c r="N1324" s="335"/>
    </row>
    <row r="1325" spans="11:14" x14ac:dyDescent="0.2">
      <c r="K1325" s="333"/>
      <c r="L1325" s="334"/>
      <c r="M1325" s="332"/>
      <c r="N1325" s="335"/>
    </row>
    <row r="1326" spans="11:14" x14ac:dyDescent="0.2">
      <c r="K1326" s="333"/>
      <c r="L1326" s="334"/>
      <c r="M1326" s="332"/>
      <c r="N1326" s="335"/>
    </row>
    <row r="1327" spans="11:14" x14ac:dyDescent="0.2">
      <c r="K1327" s="333"/>
      <c r="L1327" s="334"/>
      <c r="M1327" s="332"/>
      <c r="N1327" s="335"/>
    </row>
    <row r="1328" spans="11:14" x14ac:dyDescent="0.2">
      <c r="K1328" s="333"/>
      <c r="L1328" s="334"/>
      <c r="M1328" s="332"/>
      <c r="N1328" s="335"/>
    </row>
    <row r="1329" spans="11:14" x14ac:dyDescent="0.2">
      <c r="K1329" s="333"/>
      <c r="L1329" s="334"/>
      <c r="M1329" s="332"/>
      <c r="N1329" s="335"/>
    </row>
    <row r="1330" spans="11:14" x14ac:dyDescent="0.2">
      <c r="K1330" s="333"/>
      <c r="L1330" s="334"/>
      <c r="M1330" s="332"/>
      <c r="N1330" s="335"/>
    </row>
    <row r="1331" spans="11:14" x14ac:dyDescent="0.2">
      <c r="K1331" s="333"/>
      <c r="L1331" s="334"/>
      <c r="M1331" s="332"/>
      <c r="N1331" s="335"/>
    </row>
    <row r="1332" spans="11:14" x14ac:dyDescent="0.2">
      <c r="K1332" s="333"/>
      <c r="L1332" s="334"/>
      <c r="M1332" s="332"/>
      <c r="N1332" s="335"/>
    </row>
    <row r="1333" spans="11:14" x14ac:dyDescent="0.2">
      <c r="K1333" s="333"/>
      <c r="L1333" s="334"/>
      <c r="M1333" s="332"/>
      <c r="N1333" s="335"/>
    </row>
    <row r="1334" spans="11:14" x14ac:dyDescent="0.2">
      <c r="K1334" s="333"/>
      <c r="L1334" s="334"/>
      <c r="M1334" s="332"/>
      <c r="N1334" s="335"/>
    </row>
    <row r="1335" spans="11:14" x14ac:dyDescent="0.2">
      <c r="K1335" s="333"/>
      <c r="L1335" s="334"/>
      <c r="M1335" s="332"/>
      <c r="N1335" s="335"/>
    </row>
    <row r="1336" spans="11:14" x14ac:dyDescent="0.2">
      <c r="K1336" s="333"/>
      <c r="L1336" s="334"/>
      <c r="M1336" s="332"/>
      <c r="N1336" s="335"/>
    </row>
    <row r="1337" spans="11:14" x14ac:dyDescent="0.2">
      <c r="K1337" s="333"/>
      <c r="L1337" s="334"/>
      <c r="M1337" s="332"/>
      <c r="N1337" s="335"/>
    </row>
    <row r="1338" spans="11:14" x14ac:dyDescent="0.2">
      <c r="K1338" s="333"/>
      <c r="L1338" s="334"/>
      <c r="M1338" s="332"/>
      <c r="N1338" s="335"/>
    </row>
    <row r="1339" spans="11:14" x14ac:dyDescent="0.2">
      <c r="K1339" s="333"/>
      <c r="L1339" s="334"/>
      <c r="M1339" s="332"/>
      <c r="N1339" s="335"/>
    </row>
    <row r="1340" spans="11:14" x14ac:dyDescent="0.2">
      <c r="K1340" s="333"/>
      <c r="L1340" s="334"/>
      <c r="M1340" s="332"/>
      <c r="N1340" s="335"/>
    </row>
    <row r="1341" spans="11:14" x14ac:dyDescent="0.2">
      <c r="K1341" s="333"/>
      <c r="L1341" s="334"/>
      <c r="M1341" s="332"/>
      <c r="N1341" s="335"/>
    </row>
    <row r="1342" spans="11:14" x14ac:dyDescent="0.2">
      <c r="K1342" s="333"/>
      <c r="L1342" s="334"/>
      <c r="M1342" s="332"/>
      <c r="N1342" s="335"/>
    </row>
    <row r="1343" spans="11:14" x14ac:dyDescent="0.2">
      <c r="K1343" s="333"/>
      <c r="L1343" s="334"/>
      <c r="M1343" s="332"/>
      <c r="N1343" s="335"/>
    </row>
    <row r="1344" spans="11:14" x14ac:dyDescent="0.2">
      <c r="K1344" s="333"/>
      <c r="L1344" s="334"/>
      <c r="M1344" s="332"/>
      <c r="N1344" s="335"/>
    </row>
    <row r="1345" spans="11:14" x14ac:dyDescent="0.2">
      <c r="K1345" s="333"/>
      <c r="L1345" s="334"/>
      <c r="M1345" s="332"/>
      <c r="N1345" s="335"/>
    </row>
    <row r="1346" spans="11:14" x14ac:dyDescent="0.2">
      <c r="K1346" s="333"/>
      <c r="L1346" s="334"/>
      <c r="M1346" s="332"/>
      <c r="N1346" s="335"/>
    </row>
    <row r="1347" spans="11:14" x14ac:dyDescent="0.2">
      <c r="K1347" s="333"/>
      <c r="L1347" s="334"/>
      <c r="M1347" s="332"/>
      <c r="N1347" s="335"/>
    </row>
    <row r="1348" spans="11:14" x14ac:dyDescent="0.2">
      <c r="K1348" s="333"/>
      <c r="L1348" s="334"/>
      <c r="M1348" s="332"/>
      <c r="N1348" s="335"/>
    </row>
    <row r="1349" spans="11:14" x14ac:dyDescent="0.2">
      <c r="K1349" s="333"/>
      <c r="L1349" s="334"/>
      <c r="M1349" s="332"/>
      <c r="N1349" s="335"/>
    </row>
    <row r="1350" spans="11:14" x14ac:dyDescent="0.2">
      <c r="K1350" s="333"/>
      <c r="L1350" s="334"/>
      <c r="M1350" s="332"/>
      <c r="N1350" s="335"/>
    </row>
    <row r="1351" spans="11:14" x14ac:dyDescent="0.2">
      <c r="K1351" s="333"/>
      <c r="L1351" s="334"/>
      <c r="M1351" s="332"/>
      <c r="N1351" s="335"/>
    </row>
    <row r="1352" spans="11:14" x14ac:dyDescent="0.2">
      <c r="K1352" s="333"/>
      <c r="L1352" s="334"/>
      <c r="M1352" s="332"/>
      <c r="N1352" s="335"/>
    </row>
    <row r="1353" spans="11:14" x14ac:dyDescent="0.2">
      <c r="K1353" s="333"/>
      <c r="L1353" s="334"/>
      <c r="M1353" s="332"/>
      <c r="N1353" s="335"/>
    </row>
    <row r="1354" spans="11:14" x14ac:dyDescent="0.2">
      <c r="K1354" s="333"/>
      <c r="L1354" s="334"/>
      <c r="M1354" s="332"/>
      <c r="N1354" s="335"/>
    </row>
    <row r="1355" spans="11:14" x14ac:dyDescent="0.2">
      <c r="K1355" s="333"/>
      <c r="L1355" s="334"/>
      <c r="M1355" s="332"/>
      <c r="N1355" s="335"/>
    </row>
    <row r="1356" spans="11:14" x14ac:dyDescent="0.2">
      <c r="K1356" s="333"/>
      <c r="L1356" s="334"/>
      <c r="M1356" s="332"/>
      <c r="N1356" s="335"/>
    </row>
    <row r="1357" spans="11:14" x14ac:dyDescent="0.2">
      <c r="K1357" s="333"/>
      <c r="L1357" s="334"/>
      <c r="M1357" s="332"/>
      <c r="N1357" s="335"/>
    </row>
    <row r="1358" spans="11:14" x14ac:dyDescent="0.2">
      <c r="K1358" s="333"/>
      <c r="L1358" s="334"/>
      <c r="M1358" s="332"/>
      <c r="N1358" s="335"/>
    </row>
    <row r="1359" spans="11:14" x14ac:dyDescent="0.2">
      <c r="K1359" s="333"/>
      <c r="L1359" s="334"/>
      <c r="M1359" s="332"/>
      <c r="N1359" s="335"/>
    </row>
    <row r="1360" spans="11:14" x14ac:dyDescent="0.2">
      <c r="K1360" s="333"/>
      <c r="L1360" s="334"/>
      <c r="M1360" s="332"/>
      <c r="N1360" s="335"/>
    </row>
    <row r="1361" spans="11:14" x14ac:dyDescent="0.2">
      <c r="K1361" s="333"/>
      <c r="L1361" s="334"/>
      <c r="M1361" s="332"/>
      <c r="N1361" s="335"/>
    </row>
    <row r="1362" spans="11:14" x14ac:dyDescent="0.2">
      <c r="K1362" s="333"/>
      <c r="L1362" s="334"/>
      <c r="M1362" s="332"/>
      <c r="N1362" s="335"/>
    </row>
    <row r="1363" spans="11:14" x14ac:dyDescent="0.2">
      <c r="K1363" s="333"/>
      <c r="L1363" s="334"/>
      <c r="M1363" s="332"/>
      <c r="N1363" s="335"/>
    </row>
    <row r="1364" spans="11:14" x14ac:dyDescent="0.2">
      <c r="K1364" s="333"/>
      <c r="L1364" s="334"/>
      <c r="M1364" s="332"/>
      <c r="N1364" s="335"/>
    </row>
    <row r="1365" spans="11:14" x14ac:dyDescent="0.2">
      <c r="K1365" s="333"/>
      <c r="L1365" s="334"/>
      <c r="M1365" s="332"/>
      <c r="N1365" s="335"/>
    </row>
    <row r="1366" spans="11:14" x14ac:dyDescent="0.2">
      <c r="K1366" s="333"/>
      <c r="L1366" s="334"/>
      <c r="M1366" s="332"/>
      <c r="N1366" s="335"/>
    </row>
    <row r="1367" spans="11:14" x14ac:dyDescent="0.2">
      <c r="K1367" s="333"/>
      <c r="L1367" s="334"/>
      <c r="M1367" s="332"/>
      <c r="N1367" s="335"/>
    </row>
    <row r="1368" spans="11:14" x14ac:dyDescent="0.2">
      <c r="K1368" s="333"/>
      <c r="L1368" s="334"/>
      <c r="M1368" s="332"/>
      <c r="N1368" s="335"/>
    </row>
    <row r="1369" spans="11:14" x14ac:dyDescent="0.2">
      <c r="K1369" s="333"/>
      <c r="L1369" s="334"/>
      <c r="M1369" s="332"/>
      <c r="N1369" s="335"/>
    </row>
    <row r="1370" spans="11:14" x14ac:dyDescent="0.2">
      <c r="K1370" s="333"/>
      <c r="L1370" s="334"/>
      <c r="M1370" s="332"/>
      <c r="N1370" s="335"/>
    </row>
    <row r="1371" spans="11:14" x14ac:dyDescent="0.2">
      <c r="K1371" s="333"/>
      <c r="L1371" s="334"/>
      <c r="M1371" s="332"/>
      <c r="N1371" s="335"/>
    </row>
    <row r="1372" spans="11:14" x14ac:dyDescent="0.2">
      <c r="K1372" s="333"/>
      <c r="L1372" s="334"/>
      <c r="M1372" s="332"/>
      <c r="N1372" s="335"/>
    </row>
    <row r="1373" spans="11:14" x14ac:dyDescent="0.2">
      <c r="K1373" s="333"/>
      <c r="L1373" s="334"/>
      <c r="M1373" s="332"/>
      <c r="N1373" s="335"/>
    </row>
    <row r="1374" spans="11:14" x14ac:dyDescent="0.2">
      <c r="K1374" s="333"/>
      <c r="L1374" s="334"/>
      <c r="M1374" s="332"/>
      <c r="N1374" s="335"/>
    </row>
    <row r="1375" spans="11:14" x14ac:dyDescent="0.2">
      <c r="K1375" s="333"/>
      <c r="L1375" s="334"/>
      <c r="M1375" s="332"/>
      <c r="N1375" s="335"/>
    </row>
    <row r="1376" spans="11:14" x14ac:dyDescent="0.2">
      <c r="K1376" s="333"/>
      <c r="L1376" s="334"/>
      <c r="M1376" s="332"/>
      <c r="N1376" s="335"/>
    </row>
    <row r="1377" spans="11:14" x14ac:dyDescent="0.2">
      <c r="K1377" s="333"/>
      <c r="L1377" s="334"/>
      <c r="M1377" s="332"/>
      <c r="N1377" s="335"/>
    </row>
    <row r="1378" spans="11:14" x14ac:dyDescent="0.2">
      <c r="K1378" s="333"/>
      <c r="L1378" s="334"/>
      <c r="M1378" s="332"/>
      <c r="N1378" s="335"/>
    </row>
    <row r="1379" spans="11:14" x14ac:dyDescent="0.2">
      <c r="K1379" s="333"/>
      <c r="L1379" s="334"/>
      <c r="M1379" s="332"/>
      <c r="N1379" s="335"/>
    </row>
    <row r="1380" spans="11:14" x14ac:dyDescent="0.2">
      <c r="K1380" s="333"/>
      <c r="L1380" s="334"/>
      <c r="M1380" s="332"/>
      <c r="N1380" s="335"/>
    </row>
    <row r="1381" spans="11:14" x14ac:dyDescent="0.2">
      <c r="K1381" s="333"/>
      <c r="L1381" s="334"/>
      <c r="M1381" s="332"/>
      <c r="N1381" s="335"/>
    </row>
    <row r="1382" spans="11:14" x14ac:dyDescent="0.2">
      <c r="K1382" s="333"/>
      <c r="L1382" s="334"/>
      <c r="M1382" s="332"/>
      <c r="N1382" s="335"/>
    </row>
    <row r="1383" spans="11:14" x14ac:dyDescent="0.2">
      <c r="K1383" s="333"/>
      <c r="L1383" s="334"/>
      <c r="M1383" s="332"/>
      <c r="N1383" s="335"/>
    </row>
    <row r="1384" spans="11:14" x14ac:dyDescent="0.2">
      <c r="K1384" s="333"/>
      <c r="L1384" s="334"/>
      <c r="M1384" s="332"/>
      <c r="N1384" s="335"/>
    </row>
    <row r="1385" spans="11:14" x14ac:dyDescent="0.2">
      <c r="K1385" s="333"/>
      <c r="L1385" s="334"/>
      <c r="M1385" s="332"/>
      <c r="N1385" s="335"/>
    </row>
    <row r="1386" spans="11:14" x14ac:dyDescent="0.2">
      <c r="K1386" s="333"/>
      <c r="L1386" s="334"/>
      <c r="M1386" s="332"/>
      <c r="N1386" s="335"/>
    </row>
    <row r="1387" spans="11:14" x14ac:dyDescent="0.2">
      <c r="K1387" s="333"/>
      <c r="L1387" s="334"/>
      <c r="M1387" s="332"/>
      <c r="N1387" s="335"/>
    </row>
    <row r="1388" spans="11:14" x14ac:dyDescent="0.2">
      <c r="K1388" s="333"/>
      <c r="L1388" s="334"/>
      <c r="M1388" s="332"/>
      <c r="N1388" s="335"/>
    </row>
    <row r="1389" spans="11:14" x14ac:dyDescent="0.2">
      <c r="K1389" s="333"/>
      <c r="L1389" s="334"/>
      <c r="M1389" s="332"/>
      <c r="N1389" s="335"/>
    </row>
    <row r="1390" spans="11:14" x14ac:dyDescent="0.2">
      <c r="K1390" s="333"/>
      <c r="L1390" s="334"/>
      <c r="M1390" s="332"/>
      <c r="N1390" s="335"/>
    </row>
    <row r="1391" spans="11:14" x14ac:dyDescent="0.2">
      <c r="K1391" s="333"/>
      <c r="L1391" s="334"/>
      <c r="M1391" s="332"/>
      <c r="N1391" s="335"/>
    </row>
    <row r="1392" spans="11:14" x14ac:dyDescent="0.2">
      <c r="K1392" s="333"/>
      <c r="L1392" s="334"/>
      <c r="M1392" s="332"/>
      <c r="N1392" s="335"/>
    </row>
    <row r="1393" spans="11:14" x14ac:dyDescent="0.2">
      <c r="K1393" s="333"/>
      <c r="L1393" s="334"/>
      <c r="M1393" s="332"/>
      <c r="N1393" s="335"/>
    </row>
    <row r="1394" spans="11:14" x14ac:dyDescent="0.2">
      <c r="K1394" s="333"/>
      <c r="L1394" s="334"/>
      <c r="M1394" s="332"/>
      <c r="N1394" s="335"/>
    </row>
    <row r="1395" spans="11:14" x14ac:dyDescent="0.2">
      <c r="K1395" s="333"/>
      <c r="L1395" s="334"/>
      <c r="M1395" s="332"/>
      <c r="N1395" s="335"/>
    </row>
    <row r="1396" spans="11:14" x14ac:dyDescent="0.2">
      <c r="K1396" s="333"/>
      <c r="L1396" s="334"/>
      <c r="M1396" s="332"/>
      <c r="N1396" s="335"/>
    </row>
    <row r="1397" spans="11:14" x14ac:dyDescent="0.2">
      <c r="K1397" s="333"/>
      <c r="L1397" s="334"/>
      <c r="M1397" s="332"/>
      <c r="N1397" s="335"/>
    </row>
    <row r="1398" spans="11:14" x14ac:dyDescent="0.2">
      <c r="K1398" s="333"/>
      <c r="L1398" s="334"/>
      <c r="M1398" s="332"/>
      <c r="N1398" s="335"/>
    </row>
    <row r="1399" spans="11:14" x14ac:dyDescent="0.2">
      <c r="K1399" s="333"/>
      <c r="L1399" s="334"/>
      <c r="M1399" s="332"/>
      <c r="N1399" s="335"/>
    </row>
    <row r="1400" spans="11:14" x14ac:dyDescent="0.2">
      <c r="K1400" s="333"/>
      <c r="L1400" s="334"/>
      <c r="M1400" s="332"/>
      <c r="N1400" s="335"/>
    </row>
    <row r="1401" spans="11:14" x14ac:dyDescent="0.2">
      <c r="K1401" s="333"/>
      <c r="L1401" s="334"/>
      <c r="M1401" s="332"/>
      <c r="N1401" s="335"/>
    </row>
    <row r="1402" spans="11:14" x14ac:dyDescent="0.2">
      <c r="K1402" s="333"/>
      <c r="L1402" s="334"/>
      <c r="M1402" s="332"/>
      <c r="N1402" s="335"/>
    </row>
    <row r="1403" spans="11:14" x14ac:dyDescent="0.2">
      <c r="K1403" s="333"/>
      <c r="L1403" s="334"/>
      <c r="M1403" s="332"/>
      <c r="N1403" s="335"/>
    </row>
    <row r="1404" spans="11:14" x14ac:dyDescent="0.2">
      <c r="K1404" s="333"/>
      <c r="L1404" s="334"/>
      <c r="M1404" s="332"/>
      <c r="N1404" s="335"/>
    </row>
    <row r="1405" spans="11:14" x14ac:dyDescent="0.2">
      <c r="K1405" s="333"/>
      <c r="L1405" s="334"/>
      <c r="M1405" s="332"/>
      <c r="N1405" s="335"/>
    </row>
    <row r="1406" spans="11:14" x14ac:dyDescent="0.2">
      <c r="K1406" s="333"/>
      <c r="L1406" s="334"/>
      <c r="M1406" s="332"/>
      <c r="N1406" s="335"/>
    </row>
    <row r="1407" spans="11:14" x14ac:dyDescent="0.2">
      <c r="K1407" s="333"/>
      <c r="L1407" s="334"/>
      <c r="M1407" s="332"/>
      <c r="N1407" s="335"/>
    </row>
    <row r="1408" spans="11:14" x14ac:dyDescent="0.2">
      <c r="K1408" s="333"/>
      <c r="L1408" s="334"/>
      <c r="M1408" s="332"/>
      <c r="N1408" s="335"/>
    </row>
    <row r="1409" spans="11:14" x14ac:dyDescent="0.2">
      <c r="K1409" s="333"/>
      <c r="L1409" s="334"/>
      <c r="M1409" s="332"/>
      <c r="N1409" s="335"/>
    </row>
    <row r="1410" spans="11:14" x14ac:dyDescent="0.2">
      <c r="K1410" s="333"/>
      <c r="L1410" s="334"/>
      <c r="M1410" s="332"/>
      <c r="N1410" s="335"/>
    </row>
    <row r="1411" spans="11:14" x14ac:dyDescent="0.2">
      <c r="K1411" s="333"/>
      <c r="L1411" s="334"/>
      <c r="M1411" s="332"/>
      <c r="N1411" s="335"/>
    </row>
    <row r="1412" spans="11:14" x14ac:dyDescent="0.2">
      <c r="K1412" s="333"/>
      <c r="L1412" s="334"/>
      <c r="M1412" s="332"/>
      <c r="N1412" s="335"/>
    </row>
    <row r="1413" spans="11:14" x14ac:dyDescent="0.2">
      <c r="K1413" s="333"/>
      <c r="L1413" s="334"/>
      <c r="M1413" s="332"/>
      <c r="N1413" s="335"/>
    </row>
    <row r="1414" spans="11:14" x14ac:dyDescent="0.2">
      <c r="K1414" s="333"/>
      <c r="L1414" s="334"/>
      <c r="M1414" s="332"/>
      <c r="N1414" s="335"/>
    </row>
    <row r="1415" spans="11:14" x14ac:dyDescent="0.2">
      <c r="K1415" s="333"/>
      <c r="L1415" s="334"/>
      <c r="M1415" s="332"/>
      <c r="N1415" s="335"/>
    </row>
    <row r="1416" spans="11:14" x14ac:dyDescent="0.2">
      <c r="K1416" s="333"/>
      <c r="L1416" s="334"/>
      <c r="M1416" s="332"/>
      <c r="N1416" s="335"/>
    </row>
    <row r="1417" spans="11:14" x14ac:dyDescent="0.2">
      <c r="K1417" s="333"/>
      <c r="L1417" s="334"/>
      <c r="M1417" s="332"/>
      <c r="N1417" s="335"/>
    </row>
    <row r="1418" spans="11:14" x14ac:dyDescent="0.2">
      <c r="K1418" s="333"/>
      <c r="L1418" s="334"/>
      <c r="M1418" s="332"/>
      <c r="N1418" s="335"/>
    </row>
    <row r="1419" spans="11:14" x14ac:dyDescent="0.2">
      <c r="K1419" s="333"/>
      <c r="L1419" s="334"/>
      <c r="M1419" s="332"/>
      <c r="N1419" s="335"/>
    </row>
    <row r="1420" spans="11:14" x14ac:dyDescent="0.2">
      <c r="K1420" s="333"/>
      <c r="L1420" s="334"/>
      <c r="M1420" s="332"/>
      <c r="N1420" s="335"/>
    </row>
    <row r="1421" spans="11:14" x14ac:dyDescent="0.2">
      <c r="K1421" s="333"/>
      <c r="L1421" s="334"/>
      <c r="M1421" s="332"/>
      <c r="N1421" s="335"/>
    </row>
    <row r="1422" spans="11:14" x14ac:dyDescent="0.2">
      <c r="K1422" s="333"/>
      <c r="L1422" s="334"/>
      <c r="M1422" s="332"/>
      <c r="N1422" s="335"/>
    </row>
    <row r="1423" spans="11:14" x14ac:dyDescent="0.2">
      <c r="K1423" s="333"/>
      <c r="L1423" s="334"/>
      <c r="M1423" s="332"/>
      <c r="N1423" s="335"/>
    </row>
    <row r="1424" spans="11:14" x14ac:dyDescent="0.2">
      <c r="K1424" s="333"/>
      <c r="L1424" s="334"/>
      <c r="M1424" s="332"/>
      <c r="N1424" s="335"/>
    </row>
    <row r="1425" spans="11:14" x14ac:dyDescent="0.2">
      <c r="K1425" s="333"/>
      <c r="L1425" s="334"/>
      <c r="M1425" s="332"/>
      <c r="N1425" s="335"/>
    </row>
    <row r="1426" spans="11:14" x14ac:dyDescent="0.2">
      <c r="K1426" s="333"/>
      <c r="L1426" s="334"/>
      <c r="M1426" s="332"/>
      <c r="N1426" s="335"/>
    </row>
    <row r="1427" spans="11:14" x14ac:dyDescent="0.2">
      <c r="K1427" s="333"/>
      <c r="L1427" s="334"/>
      <c r="M1427" s="332"/>
      <c r="N1427" s="335"/>
    </row>
    <row r="1428" spans="11:14" x14ac:dyDescent="0.2">
      <c r="K1428" s="333"/>
      <c r="L1428" s="334"/>
      <c r="M1428" s="332"/>
      <c r="N1428" s="335"/>
    </row>
    <row r="1429" spans="11:14" x14ac:dyDescent="0.2">
      <c r="K1429" s="333"/>
      <c r="L1429" s="334"/>
      <c r="M1429" s="332"/>
      <c r="N1429" s="335"/>
    </row>
    <row r="1430" spans="11:14" x14ac:dyDescent="0.2">
      <c r="K1430" s="333"/>
      <c r="L1430" s="334"/>
      <c r="M1430" s="332"/>
      <c r="N1430" s="335"/>
    </row>
    <row r="1431" spans="11:14" x14ac:dyDescent="0.2">
      <c r="K1431" s="333"/>
      <c r="L1431" s="334"/>
      <c r="M1431" s="332"/>
      <c r="N1431" s="335"/>
    </row>
    <row r="1432" spans="11:14" x14ac:dyDescent="0.2">
      <c r="K1432" s="333"/>
      <c r="L1432" s="334"/>
      <c r="M1432" s="332"/>
      <c r="N1432" s="335"/>
    </row>
    <row r="1433" spans="11:14" x14ac:dyDescent="0.2">
      <c r="K1433" s="333"/>
      <c r="L1433" s="334"/>
      <c r="M1433" s="332"/>
      <c r="N1433" s="335"/>
    </row>
    <row r="1434" spans="11:14" x14ac:dyDescent="0.2">
      <c r="K1434" s="333"/>
      <c r="L1434" s="334"/>
      <c r="M1434" s="332"/>
      <c r="N1434" s="335"/>
    </row>
    <row r="1435" spans="11:14" x14ac:dyDescent="0.2">
      <c r="K1435" s="333"/>
      <c r="L1435" s="334"/>
      <c r="M1435" s="332"/>
      <c r="N1435" s="335"/>
    </row>
    <row r="1436" spans="11:14" x14ac:dyDescent="0.2">
      <c r="K1436" s="333"/>
      <c r="L1436" s="334"/>
      <c r="M1436" s="332"/>
      <c r="N1436" s="335"/>
    </row>
    <row r="1437" spans="11:14" x14ac:dyDescent="0.2">
      <c r="K1437" s="333"/>
      <c r="L1437" s="334"/>
      <c r="M1437" s="332"/>
      <c r="N1437" s="335"/>
    </row>
    <row r="1438" spans="11:14" x14ac:dyDescent="0.2">
      <c r="K1438" s="333"/>
      <c r="L1438" s="334"/>
      <c r="M1438" s="332"/>
      <c r="N1438" s="335"/>
    </row>
    <row r="1439" spans="11:14" x14ac:dyDescent="0.2">
      <c r="K1439" s="333"/>
      <c r="L1439" s="334"/>
      <c r="M1439" s="332"/>
      <c r="N1439" s="335"/>
    </row>
    <row r="1440" spans="11:14" x14ac:dyDescent="0.2">
      <c r="K1440" s="333"/>
      <c r="L1440" s="334"/>
      <c r="M1440" s="332"/>
      <c r="N1440" s="335"/>
    </row>
    <row r="1441" spans="11:14" x14ac:dyDescent="0.2">
      <c r="K1441" s="333"/>
      <c r="L1441" s="334"/>
      <c r="M1441" s="332"/>
      <c r="N1441" s="335"/>
    </row>
    <row r="1442" spans="11:14" x14ac:dyDescent="0.2">
      <c r="K1442" s="333"/>
      <c r="L1442" s="334"/>
      <c r="M1442" s="332"/>
      <c r="N1442" s="335"/>
    </row>
    <row r="1443" spans="11:14" x14ac:dyDescent="0.2">
      <c r="K1443" s="333"/>
      <c r="L1443" s="334"/>
      <c r="M1443" s="332"/>
      <c r="N1443" s="335"/>
    </row>
    <row r="1444" spans="11:14" x14ac:dyDescent="0.2">
      <c r="K1444" s="333"/>
      <c r="L1444" s="334"/>
      <c r="M1444" s="332"/>
      <c r="N1444" s="335"/>
    </row>
    <row r="1445" spans="11:14" x14ac:dyDescent="0.2">
      <c r="K1445" s="333"/>
      <c r="L1445" s="334"/>
      <c r="M1445" s="332"/>
      <c r="N1445" s="335"/>
    </row>
    <row r="1446" spans="11:14" x14ac:dyDescent="0.2">
      <c r="K1446" s="333"/>
      <c r="L1446" s="334"/>
      <c r="M1446" s="332"/>
      <c r="N1446" s="335"/>
    </row>
    <row r="1447" spans="11:14" x14ac:dyDescent="0.2">
      <c r="K1447" s="333"/>
      <c r="L1447" s="334"/>
      <c r="M1447" s="332"/>
      <c r="N1447" s="335"/>
    </row>
    <row r="1448" spans="11:14" x14ac:dyDescent="0.2">
      <c r="K1448" s="333"/>
      <c r="L1448" s="334"/>
      <c r="M1448" s="332"/>
      <c r="N1448" s="335"/>
    </row>
    <row r="1449" spans="11:14" x14ac:dyDescent="0.2">
      <c r="K1449" s="333"/>
      <c r="L1449" s="334"/>
      <c r="M1449" s="332"/>
      <c r="N1449" s="335"/>
    </row>
    <row r="1450" spans="11:14" x14ac:dyDescent="0.2">
      <c r="K1450" s="333"/>
      <c r="L1450" s="334"/>
      <c r="M1450" s="332"/>
      <c r="N1450" s="335"/>
    </row>
    <row r="1451" spans="11:14" x14ac:dyDescent="0.2">
      <c r="K1451" s="333"/>
      <c r="L1451" s="334"/>
      <c r="M1451" s="332"/>
      <c r="N1451" s="335"/>
    </row>
    <row r="1452" spans="11:14" x14ac:dyDescent="0.2">
      <c r="K1452" s="333"/>
      <c r="L1452" s="334"/>
      <c r="M1452" s="332"/>
      <c r="N1452" s="335"/>
    </row>
    <row r="1453" spans="11:14" x14ac:dyDescent="0.2">
      <c r="K1453" s="333"/>
      <c r="L1453" s="334"/>
      <c r="M1453" s="332"/>
      <c r="N1453" s="335"/>
    </row>
    <row r="1454" spans="11:14" x14ac:dyDescent="0.2">
      <c r="K1454" s="333"/>
      <c r="L1454" s="334"/>
      <c r="M1454" s="332"/>
      <c r="N1454" s="335"/>
    </row>
    <row r="1455" spans="11:14" x14ac:dyDescent="0.2">
      <c r="K1455" s="333"/>
      <c r="L1455" s="334"/>
      <c r="M1455" s="332"/>
      <c r="N1455" s="335"/>
    </row>
    <row r="1456" spans="11:14" x14ac:dyDescent="0.2">
      <c r="K1456" s="333"/>
      <c r="L1456" s="334"/>
      <c r="M1456" s="332"/>
      <c r="N1456" s="335"/>
    </row>
    <row r="1457" spans="11:14" x14ac:dyDescent="0.2">
      <c r="K1457" s="333"/>
      <c r="L1457" s="334"/>
      <c r="M1457" s="332"/>
      <c r="N1457" s="335"/>
    </row>
    <row r="1458" spans="11:14" x14ac:dyDescent="0.2">
      <c r="K1458" s="333"/>
      <c r="L1458" s="334"/>
      <c r="M1458" s="332"/>
      <c r="N1458" s="335"/>
    </row>
    <row r="1459" spans="11:14" x14ac:dyDescent="0.2">
      <c r="K1459" s="333"/>
      <c r="L1459" s="334"/>
      <c r="M1459" s="332"/>
      <c r="N1459" s="335"/>
    </row>
    <row r="1460" spans="11:14" x14ac:dyDescent="0.2">
      <c r="K1460" s="333"/>
      <c r="L1460" s="334"/>
      <c r="M1460" s="332"/>
      <c r="N1460" s="335"/>
    </row>
    <row r="1461" spans="11:14" x14ac:dyDescent="0.2">
      <c r="K1461" s="333"/>
      <c r="L1461" s="334"/>
      <c r="M1461" s="332"/>
      <c r="N1461" s="335"/>
    </row>
    <row r="1462" spans="11:14" x14ac:dyDescent="0.2">
      <c r="K1462" s="333"/>
      <c r="L1462" s="334"/>
      <c r="M1462" s="332"/>
      <c r="N1462" s="335"/>
    </row>
    <row r="1463" spans="11:14" x14ac:dyDescent="0.2">
      <c r="K1463" s="333"/>
      <c r="L1463" s="334"/>
      <c r="M1463" s="332"/>
      <c r="N1463" s="335"/>
    </row>
    <row r="1464" spans="11:14" x14ac:dyDescent="0.2">
      <c r="K1464" s="333"/>
      <c r="L1464" s="334"/>
      <c r="M1464" s="332"/>
      <c r="N1464" s="335"/>
    </row>
    <row r="1465" spans="11:14" x14ac:dyDescent="0.2">
      <c r="K1465" s="333"/>
      <c r="L1465" s="334"/>
      <c r="M1465" s="332"/>
      <c r="N1465" s="335"/>
    </row>
    <row r="1466" spans="11:14" x14ac:dyDescent="0.2">
      <c r="K1466" s="333"/>
      <c r="L1466" s="334"/>
      <c r="M1466" s="332"/>
      <c r="N1466" s="335"/>
    </row>
    <row r="1467" spans="11:14" x14ac:dyDescent="0.2">
      <c r="K1467" s="333"/>
      <c r="L1467" s="334"/>
      <c r="M1467" s="332"/>
      <c r="N1467" s="335"/>
    </row>
    <row r="1468" spans="11:14" x14ac:dyDescent="0.2">
      <c r="K1468" s="333"/>
      <c r="L1468" s="334"/>
      <c r="M1468" s="332"/>
      <c r="N1468" s="335"/>
    </row>
    <row r="1469" spans="11:14" x14ac:dyDescent="0.2">
      <c r="K1469" s="333"/>
      <c r="L1469" s="334"/>
      <c r="M1469" s="332"/>
      <c r="N1469" s="335"/>
    </row>
    <row r="1470" spans="11:14" x14ac:dyDescent="0.2">
      <c r="K1470" s="333"/>
      <c r="L1470" s="334"/>
      <c r="M1470" s="332"/>
      <c r="N1470" s="335"/>
    </row>
    <row r="1471" spans="11:14" x14ac:dyDescent="0.2">
      <c r="K1471" s="333"/>
      <c r="L1471" s="334"/>
      <c r="M1471" s="332"/>
      <c r="N1471" s="335"/>
    </row>
    <row r="1472" spans="11:14" x14ac:dyDescent="0.2">
      <c r="K1472" s="333"/>
      <c r="L1472" s="334"/>
      <c r="M1472" s="332"/>
      <c r="N1472" s="335"/>
    </row>
    <row r="1473" spans="11:14" x14ac:dyDescent="0.2">
      <c r="K1473" s="333"/>
      <c r="L1473" s="334"/>
      <c r="M1473" s="332"/>
      <c r="N1473" s="335"/>
    </row>
    <row r="1474" spans="11:14" x14ac:dyDescent="0.2">
      <c r="K1474" s="333"/>
      <c r="L1474" s="334"/>
      <c r="M1474" s="332"/>
      <c r="N1474" s="335"/>
    </row>
    <row r="1475" spans="11:14" x14ac:dyDescent="0.2">
      <c r="K1475" s="333"/>
      <c r="L1475" s="334"/>
      <c r="M1475" s="332"/>
      <c r="N1475" s="335"/>
    </row>
    <row r="1476" spans="11:14" x14ac:dyDescent="0.2">
      <c r="K1476" s="333"/>
      <c r="L1476" s="334"/>
      <c r="M1476" s="332"/>
      <c r="N1476" s="335"/>
    </row>
    <row r="1477" spans="11:14" x14ac:dyDescent="0.2">
      <c r="K1477" s="333"/>
      <c r="L1477" s="334"/>
      <c r="M1477" s="332"/>
      <c r="N1477" s="335"/>
    </row>
    <row r="1478" spans="11:14" x14ac:dyDescent="0.2">
      <c r="K1478" s="333"/>
      <c r="L1478" s="334"/>
      <c r="M1478" s="332"/>
      <c r="N1478" s="335"/>
    </row>
    <row r="1479" spans="11:14" x14ac:dyDescent="0.2">
      <c r="K1479" s="333"/>
      <c r="L1479" s="334"/>
      <c r="M1479" s="332"/>
      <c r="N1479" s="335"/>
    </row>
    <row r="1480" spans="11:14" x14ac:dyDescent="0.2">
      <c r="K1480" s="333"/>
      <c r="L1480" s="334"/>
      <c r="M1480" s="332"/>
      <c r="N1480" s="335"/>
    </row>
    <row r="1481" spans="11:14" x14ac:dyDescent="0.2">
      <c r="K1481" s="333"/>
      <c r="L1481" s="334"/>
      <c r="M1481" s="332"/>
      <c r="N1481" s="335"/>
    </row>
    <row r="1482" spans="11:14" x14ac:dyDescent="0.2">
      <c r="K1482" s="333"/>
      <c r="L1482" s="334"/>
      <c r="M1482" s="332"/>
      <c r="N1482" s="335"/>
    </row>
    <row r="1483" spans="11:14" x14ac:dyDescent="0.2">
      <c r="K1483" s="333"/>
      <c r="L1483" s="334"/>
      <c r="M1483" s="332"/>
      <c r="N1483" s="335"/>
    </row>
    <row r="1484" spans="11:14" x14ac:dyDescent="0.2">
      <c r="K1484" s="333"/>
      <c r="L1484" s="334"/>
      <c r="M1484" s="332"/>
      <c r="N1484" s="335"/>
    </row>
    <row r="1485" spans="11:14" x14ac:dyDescent="0.2">
      <c r="K1485" s="333"/>
      <c r="L1485" s="334"/>
      <c r="M1485" s="332"/>
      <c r="N1485" s="335"/>
    </row>
    <row r="1486" spans="11:14" x14ac:dyDescent="0.2">
      <c r="K1486" s="333"/>
      <c r="L1486" s="334"/>
      <c r="M1486" s="332"/>
      <c r="N1486" s="335"/>
    </row>
    <row r="1487" spans="11:14" x14ac:dyDescent="0.2">
      <c r="K1487" s="333"/>
      <c r="L1487" s="334"/>
      <c r="M1487" s="332"/>
      <c r="N1487" s="335"/>
    </row>
    <row r="1488" spans="11:14" x14ac:dyDescent="0.2">
      <c r="K1488" s="333"/>
      <c r="L1488" s="334"/>
      <c r="M1488" s="332"/>
      <c r="N1488" s="335"/>
    </row>
    <row r="1489" spans="11:14" x14ac:dyDescent="0.2">
      <c r="K1489" s="333"/>
      <c r="L1489" s="334"/>
      <c r="M1489" s="332"/>
      <c r="N1489" s="335"/>
    </row>
    <row r="1490" spans="11:14" x14ac:dyDescent="0.2">
      <c r="K1490" s="333"/>
      <c r="L1490" s="334"/>
      <c r="M1490" s="332"/>
      <c r="N1490" s="335"/>
    </row>
    <row r="1491" spans="11:14" x14ac:dyDescent="0.2">
      <c r="K1491" s="333"/>
      <c r="L1491" s="334"/>
      <c r="M1491" s="332"/>
      <c r="N1491" s="335"/>
    </row>
    <row r="1492" spans="11:14" x14ac:dyDescent="0.2">
      <c r="K1492" s="333"/>
      <c r="L1492" s="334"/>
      <c r="M1492" s="332"/>
      <c r="N1492" s="335"/>
    </row>
    <row r="1493" spans="11:14" x14ac:dyDescent="0.2">
      <c r="K1493" s="333"/>
      <c r="L1493" s="334"/>
      <c r="M1493" s="332"/>
      <c r="N1493" s="335"/>
    </row>
    <row r="1494" spans="11:14" x14ac:dyDescent="0.2">
      <c r="K1494" s="333"/>
      <c r="L1494" s="334"/>
      <c r="M1494" s="332"/>
      <c r="N1494" s="335"/>
    </row>
    <row r="1495" spans="11:14" x14ac:dyDescent="0.2">
      <c r="K1495" s="333"/>
      <c r="L1495" s="334"/>
      <c r="M1495" s="332"/>
      <c r="N1495" s="335"/>
    </row>
    <row r="1496" spans="11:14" x14ac:dyDescent="0.2">
      <c r="K1496" s="333"/>
      <c r="L1496" s="334"/>
      <c r="M1496" s="332"/>
      <c r="N1496" s="335"/>
    </row>
    <row r="1497" spans="11:14" x14ac:dyDescent="0.2">
      <c r="K1497" s="333"/>
      <c r="L1497" s="334"/>
      <c r="M1497" s="332"/>
      <c r="N1497" s="335"/>
    </row>
    <row r="1498" spans="11:14" x14ac:dyDescent="0.2">
      <c r="K1498" s="333"/>
      <c r="L1498" s="334"/>
      <c r="M1498" s="332"/>
      <c r="N1498" s="335"/>
    </row>
    <row r="1499" spans="11:14" x14ac:dyDescent="0.2">
      <c r="K1499" s="333"/>
      <c r="L1499" s="334"/>
      <c r="M1499" s="332"/>
      <c r="N1499" s="335"/>
    </row>
    <row r="1500" spans="11:14" x14ac:dyDescent="0.2">
      <c r="K1500" s="333"/>
      <c r="L1500" s="334"/>
      <c r="M1500" s="332"/>
      <c r="N1500" s="335"/>
    </row>
    <row r="1501" spans="11:14" x14ac:dyDescent="0.2">
      <c r="K1501" s="333"/>
      <c r="L1501" s="334"/>
      <c r="M1501" s="332"/>
      <c r="N1501" s="335"/>
    </row>
    <row r="1502" spans="11:14" x14ac:dyDescent="0.2">
      <c r="K1502" s="333"/>
      <c r="L1502" s="334"/>
      <c r="M1502" s="332"/>
      <c r="N1502" s="335"/>
    </row>
    <row r="1503" spans="11:14" x14ac:dyDescent="0.2">
      <c r="K1503" s="333"/>
      <c r="L1503" s="334"/>
      <c r="M1503" s="332"/>
      <c r="N1503" s="335"/>
    </row>
    <row r="1504" spans="11:14" x14ac:dyDescent="0.2">
      <c r="K1504" s="333"/>
      <c r="L1504" s="334"/>
      <c r="M1504" s="332"/>
      <c r="N1504" s="335"/>
    </row>
    <row r="1505" spans="11:14" x14ac:dyDescent="0.2">
      <c r="K1505" s="333"/>
      <c r="L1505" s="334"/>
      <c r="M1505" s="332"/>
      <c r="N1505" s="335"/>
    </row>
    <row r="1506" spans="11:14" x14ac:dyDescent="0.2">
      <c r="K1506" s="333"/>
      <c r="L1506" s="334"/>
      <c r="M1506" s="332"/>
      <c r="N1506" s="335"/>
    </row>
    <row r="1507" spans="11:14" x14ac:dyDescent="0.2">
      <c r="K1507" s="333"/>
      <c r="L1507" s="334"/>
      <c r="M1507" s="332"/>
      <c r="N1507" s="335"/>
    </row>
    <row r="1508" spans="11:14" x14ac:dyDescent="0.2">
      <c r="K1508" s="333"/>
      <c r="L1508" s="334"/>
      <c r="M1508" s="332"/>
      <c r="N1508" s="335"/>
    </row>
    <row r="1509" spans="11:14" x14ac:dyDescent="0.2">
      <c r="K1509" s="333"/>
      <c r="L1509" s="334"/>
      <c r="M1509" s="332"/>
      <c r="N1509" s="335"/>
    </row>
    <row r="1510" spans="11:14" x14ac:dyDescent="0.2">
      <c r="K1510" s="333"/>
      <c r="L1510" s="334"/>
      <c r="M1510" s="332"/>
      <c r="N1510" s="335"/>
    </row>
    <row r="1511" spans="11:14" x14ac:dyDescent="0.2">
      <c r="K1511" s="333"/>
      <c r="L1511" s="334"/>
      <c r="M1511" s="332"/>
      <c r="N1511" s="335"/>
    </row>
    <row r="1512" spans="11:14" x14ac:dyDescent="0.2">
      <c r="K1512" s="333"/>
      <c r="L1512" s="334"/>
      <c r="M1512" s="332"/>
      <c r="N1512" s="335"/>
    </row>
    <row r="1513" spans="11:14" x14ac:dyDescent="0.2">
      <c r="K1513" s="333"/>
      <c r="L1513" s="334"/>
      <c r="M1513" s="332"/>
      <c r="N1513" s="335"/>
    </row>
    <row r="1514" spans="11:14" x14ac:dyDescent="0.2">
      <c r="K1514" s="333"/>
      <c r="L1514" s="334"/>
      <c r="M1514" s="332"/>
      <c r="N1514" s="335"/>
    </row>
    <row r="1515" spans="11:14" x14ac:dyDescent="0.2">
      <c r="K1515" s="333"/>
      <c r="L1515" s="334"/>
      <c r="M1515" s="332"/>
      <c r="N1515" s="335"/>
    </row>
    <row r="1516" spans="11:14" x14ac:dyDescent="0.2">
      <c r="K1516" s="333"/>
      <c r="L1516" s="334"/>
      <c r="M1516" s="332"/>
      <c r="N1516" s="335"/>
    </row>
    <row r="1517" spans="11:14" x14ac:dyDescent="0.2">
      <c r="K1517" s="333"/>
      <c r="L1517" s="334"/>
      <c r="M1517" s="332"/>
      <c r="N1517" s="335"/>
    </row>
    <row r="1518" spans="11:14" x14ac:dyDescent="0.2">
      <c r="K1518" s="333"/>
      <c r="L1518" s="334"/>
      <c r="M1518" s="332"/>
      <c r="N1518" s="335"/>
    </row>
    <row r="1519" spans="11:14" x14ac:dyDescent="0.2">
      <c r="K1519" s="333"/>
      <c r="L1519" s="334"/>
      <c r="M1519" s="332"/>
      <c r="N1519" s="335"/>
    </row>
    <row r="1520" spans="11:14" x14ac:dyDescent="0.2">
      <c r="K1520" s="333"/>
      <c r="L1520" s="334"/>
      <c r="M1520" s="332"/>
      <c r="N1520" s="335"/>
    </row>
    <row r="1521" spans="11:14" x14ac:dyDescent="0.2">
      <c r="K1521" s="333"/>
      <c r="L1521" s="334"/>
      <c r="M1521" s="332"/>
      <c r="N1521" s="335"/>
    </row>
    <row r="1522" spans="11:14" x14ac:dyDescent="0.2">
      <c r="K1522" s="333"/>
      <c r="L1522" s="334"/>
      <c r="M1522" s="332"/>
      <c r="N1522" s="335"/>
    </row>
    <row r="1523" spans="11:14" x14ac:dyDescent="0.2">
      <c r="K1523" s="333"/>
      <c r="L1523" s="334"/>
      <c r="M1523" s="332"/>
      <c r="N1523" s="335"/>
    </row>
    <row r="1524" spans="11:14" x14ac:dyDescent="0.2">
      <c r="K1524" s="333"/>
      <c r="L1524" s="334"/>
      <c r="M1524" s="332"/>
      <c r="N1524" s="335"/>
    </row>
    <row r="1525" spans="11:14" x14ac:dyDescent="0.2">
      <c r="K1525" s="333"/>
      <c r="L1525" s="334"/>
      <c r="M1525" s="332"/>
      <c r="N1525" s="335"/>
    </row>
    <row r="1526" spans="11:14" x14ac:dyDescent="0.2">
      <c r="K1526" s="333"/>
      <c r="L1526" s="334"/>
      <c r="M1526" s="332"/>
      <c r="N1526" s="335"/>
    </row>
    <row r="1527" spans="11:14" x14ac:dyDescent="0.2">
      <c r="K1527" s="333"/>
      <c r="L1527" s="334"/>
      <c r="M1527" s="332"/>
      <c r="N1527" s="335"/>
    </row>
    <row r="1528" spans="11:14" x14ac:dyDescent="0.2">
      <c r="K1528" s="333"/>
      <c r="L1528" s="334"/>
      <c r="M1528" s="332"/>
      <c r="N1528" s="335"/>
    </row>
    <row r="1529" spans="11:14" x14ac:dyDescent="0.2">
      <c r="K1529" s="333"/>
      <c r="L1529" s="334"/>
      <c r="M1529" s="332"/>
      <c r="N1529" s="335"/>
    </row>
    <row r="1530" spans="11:14" x14ac:dyDescent="0.2">
      <c r="K1530" s="333"/>
      <c r="L1530" s="334"/>
      <c r="M1530" s="332"/>
      <c r="N1530" s="335"/>
    </row>
    <row r="1531" spans="11:14" x14ac:dyDescent="0.2">
      <c r="K1531" s="333"/>
      <c r="L1531" s="334"/>
      <c r="M1531" s="332"/>
      <c r="N1531" s="335"/>
    </row>
    <row r="1532" spans="11:14" x14ac:dyDescent="0.2">
      <c r="K1532" s="333"/>
      <c r="L1532" s="334"/>
      <c r="M1532" s="332"/>
      <c r="N1532" s="335"/>
    </row>
    <row r="1533" spans="11:14" x14ac:dyDescent="0.2">
      <c r="K1533" s="333"/>
      <c r="L1533" s="334"/>
      <c r="M1533" s="332"/>
      <c r="N1533" s="335"/>
    </row>
    <row r="1534" spans="11:14" x14ac:dyDescent="0.2">
      <c r="K1534" s="333"/>
      <c r="L1534" s="334"/>
      <c r="M1534" s="332"/>
      <c r="N1534" s="335"/>
    </row>
    <row r="1535" spans="11:14" x14ac:dyDescent="0.2">
      <c r="K1535" s="333"/>
      <c r="L1535" s="334"/>
      <c r="M1535" s="332"/>
      <c r="N1535" s="335"/>
    </row>
    <row r="1536" spans="11:14" x14ac:dyDescent="0.2">
      <c r="K1536" s="333"/>
      <c r="L1536" s="334"/>
      <c r="M1536" s="332"/>
      <c r="N1536" s="335"/>
    </row>
    <row r="1537" spans="11:14" x14ac:dyDescent="0.2">
      <c r="K1537" s="333"/>
      <c r="L1537" s="334"/>
      <c r="M1537" s="332"/>
      <c r="N1537" s="335"/>
    </row>
    <row r="1538" spans="11:14" x14ac:dyDescent="0.2">
      <c r="K1538" s="333"/>
      <c r="L1538" s="334"/>
      <c r="M1538" s="332"/>
      <c r="N1538" s="335"/>
    </row>
    <row r="1539" spans="11:14" x14ac:dyDescent="0.2">
      <c r="K1539" s="333"/>
      <c r="L1539" s="334"/>
      <c r="M1539" s="332"/>
      <c r="N1539" s="335"/>
    </row>
    <row r="1540" spans="11:14" x14ac:dyDescent="0.2">
      <c r="K1540" s="333"/>
      <c r="L1540" s="334"/>
      <c r="M1540" s="332"/>
      <c r="N1540" s="335"/>
    </row>
    <row r="1541" spans="11:14" x14ac:dyDescent="0.2">
      <c r="K1541" s="333"/>
      <c r="L1541" s="334"/>
      <c r="M1541" s="332"/>
      <c r="N1541" s="335"/>
    </row>
    <row r="1542" spans="11:14" x14ac:dyDescent="0.2">
      <c r="K1542" s="333"/>
      <c r="L1542" s="334"/>
      <c r="M1542" s="332"/>
      <c r="N1542" s="335"/>
    </row>
    <row r="1543" spans="11:14" x14ac:dyDescent="0.2">
      <c r="K1543" s="333"/>
      <c r="L1543" s="334"/>
      <c r="M1543" s="332"/>
      <c r="N1543" s="335"/>
    </row>
    <row r="1544" spans="11:14" x14ac:dyDescent="0.2">
      <c r="K1544" s="333"/>
      <c r="L1544" s="334"/>
      <c r="M1544" s="332"/>
      <c r="N1544" s="335"/>
    </row>
    <row r="1545" spans="11:14" x14ac:dyDescent="0.2">
      <c r="K1545" s="333"/>
      <c r="L1545" s="334"/>
      <c r="M1545" s="332"/>
      <c r="N1545" s="335"/>
    </row>
    <row r="1546" spans="11:14" x14ac:dyDescent="0.2">
      <c r="K1546" s="333"/>
      <c r="L1546" s="334"/>
      <c r="M1546" s="332"/>
      <c r="N1546" s="335"/>
    </row>
    <row r="1547" spans="11:14" x14ac:dyDescent="0.2">
      <c r="K1547" s="333"/>
      <c r="L1547" s="334"/>
      <c r="M1547" s="332"/>
      <c r="N1547" s="335"/>
    </row>
    <row r="1548" spans="11:14" x14ac:dyDescent="0.2">
      <c r="K1548" s="333"/>
      <c r="L1548" s="334"/>
      <c r="M1548" s="332"/>
      <c r="N1548" s="335"/>
    </row>
    <row r="1549" spans="11:14" x14ac:dyDescent="0.2">
      <c r="K1549" s="333"/>
      <c r="L1549" s="334"/>
      <c r="M1549" s="332"/>
      <c r="N1549" s="335"/>
    </row>
    <row r="1550" spans="11:14" x14ac:dyDescent="0.2">
      <c r="K1550" s="333"/>
      <c r="L1550" s="334"/>
      <c r="M1550" s="332"/>
      <c r="N1550" s="335"/>
    </row>
    <row r="1551" spans="11:14" x14ac:dyDescent="0.2">
      <c r="K1551" s="333"/>
      <c r="L1551" s="334"/>
      <c r="M1551" s="332"/>
      <c r="N1551" s="335"/>
    </row>
    <row r="1552" spans="11:14" x14ac:dyDescent="0.2">
      <c r="K1552" s="333"/>
      <c r="L1552" s="334"/>
      <c r="M1552" s="332"/>
      <c r="N1552" s="335"/>
    </row>
    <row r="1553" spans="11:14" x14ac:dyDescent="0.2">
      <c r="K1553" s="333"/>
      <c r="L1553" s="334"/>
      <c r="M1553" s="332"/>
      <c r="N1553" s="335"/>
    </row>
    <row r="1554" spans="11:14" x14ac:dyDescent="0.2">
      <c r="K1554" s="333"/>
      <c r="L1554" s="334"/>
      <c r="M1554" s="332"/>
      <c r="N1554" s="335"/>
    </row>
    <row r="1555" spans="11:14" x14ac:dyDescent="0.2">
      <c r="K1555" s="333"/>
      <c r="L1555" s="334"/>
      <c r="M1555" s="332"/>
      <c r="N1555" s="335"/>
    </row>
    <row r="1556" spans="11:14" x14ac:dyDescent="0.2">
      <c r="K1556" s="333"/>
      <c r="L1556" s="334"/>
      <c r="M1556" s="332"/>
      <c r="N1556" s="335"/>
    </row>
    <row r="1557" spans="11:14" x14ac:dyDescent="0.2">
      <c r="K1557" s="333"/>
      <c r="L1557" s="334"/>
      <c r="M1557" s="332"/>
      <c r="N1557" s="335"/>
    </row>
    <row r="1558" spans="11:14" x14ac:dyDescent="0.2">
      <c r="K1558" s="333"/>
      <c r="L1558" s="334"/>
      <c r="M1558" s="332"/>
      <c r="N1558" s="335"/>
    </row>
    <row r="1559" spans="11:14" x14ac:dyDescent="0.2">
      <c r="K1559" s="333"/>
      <c r="L1559" s="334"/>
      <c r="M1559" s="332"/>
      <c r="N1559" s="335"/>
    </row>
    <row r="1560" spans="11:14" x14ac:dyDescent="0.2">
      <c r="K1560" s="333"/>
      <c r="L1560" s="334"/>
      <c r="M1560" s="332"/>
      <c r="N1560" s="335"/>
    </row>
    <row r="1561" spans="11:14" x14ac:dyDescent="0.2">
      <c r="K1561" s="333"/>
      <c r="L1561" s="334"/>
      <c r="M1561" s="332"/>
      <c r="N1561" s="335"/>
    </row>
    <row r="1562" spans="11:14" x14ac:dyDescent="0.2">
      <c r="K1562" s="333"/>
      <c r="L1562" s="334"/>
      <c r="M1562" s="332"/>
      <c r="N1562" s="335"/>
    </row>
    <row r="1563" spans="11:14" x14ac:dyDescent="0.2">
      <c r="K1563" s="333"/>
      <c r="L1563" s="334"/>
      <c r="M1563" s="332"/>
      <c r="N1563" s="335"/>
    </row>
    <row r="1564" spans="11:14" x14ac:dyDescent="0.2">
      <c r="K1564" s="333"/>
      <c r="L1564" s="334"/>
      <c r="M1564" s="332"/>
      <c r="N1564" s="335"/>
    </row>
    <row r="1565" spans="11:14" x14ac:dyDescent="0.2">
      <c r="K1565" s="333"/>
      <c r="L1565" s="334"/>
      <c r="M1565" s="332"/>
      <c r="N1565" s="335"/>
    </row>
    <row r="1566" spans="11:14" x14ac:dyDescent="0.2">
      <c r="K1566" s="333"/>
      <c r="L1566" s="334"/>
      <c r="M1566" s="332"/>
      <c r="N1566" s="335"/>
    </row>
    <row r="1567" spans="11:14" x14ac:dyDescent="0.2">
      <c r="K1567" s="333"/>
      <c r="L1567" s="334"/>
      <c r="M1567" s="332"/>
      <c r="N1567" s="335"/>
    </row>
    <row r="1568" spans="11:14" x14ac:dyDescent="0.2">
      <c r="K1568" s="333"/>
      <c r="L1568" s="334"/>
      <c r="M1568" s="332"/>
      <c r="N1568" s="335"/>
    </row>
    <row r="1569" spans="11:14" x14ac:dyDescent="0.2">
      <c r="K1569" s="333"/>
      <c r="L1569" s="334"/>
      <c r="M1569" s="332"/>
      <c r="N1569" s="335"/>
    </row>
    <row r="1570" spans="11:14" x14ac:dyDescent="0.2">
      <c r="K1570" s="333"/>
      <c r="L1570" s="334"/>
      <c r="M1570" s="332"/>
      <c r="N1570" s="335"/>
    </row>
    <row r="1571" spans="11:14" x14ac:dyDescent="0.2">
      <c r="K1571" s="333"/>
      <c r="L1571" s="334"/>
      <c r="M1571" s="332"/>
      <c r="N1571" s="335"/>
    </row>
    <row r="1572" spans="11:14" x14ac:dyDescent="0.2">
      <c r="K1572" s="333"/>
      <c r="L1572" s="334"/>
      <c r="M1572" s="332"/>
      <c r="N1572" s="335"/>
    </row>
    <row r="1573" spans="11:14" x14ac:dyDescent="0.2">
      <c r="K1573" s="333"/>
      <c r="L1573" s="334"/>
      <c r="M1573" s="332"/>
      <c r="N1573" s="335"/>
    </row>
    <row r="1574" spans="11:14" x14ac:dyDescent="0.2">
      <c r="K1574" s="333"/>
      <c r="L1574" s="334"/>
      <c r="M1574" s="332"/>
      <c r="N1574" s="335"/>
    </row>
    <row r="1575" spans="11:14" x14ac:dyDescent="0.2">
      <c r="K1575" s="333"/>
      <c r="L1575" s="334"/>
      <c r="M1575" s="332"/>
      <c r="N1575" s="335"/>
    </row>
    <row r="1576" spans="11:14" x14ac:dyDescent="0.2">
      <c r="K1576" s="333"/>
      <c r="L1576" s="334"/>
      <c r="M1576" s="332"/>
      <c r="N1576" s="335"/>
    </row>
    <row r="1577" spans="11:14" x14ac:dyDescent="0.2">
      <c r="K1577" s="333"/>
      <c r="L1577" s="334"/>
      <c r="M1577" s="332"/>
      <c r="N1577" s="335"/>
    </row>
    <row r="1578" spans="11:14" x14ac:dyDescent="0.2">
      <c r="K1578" s="333"/>
      <c r="L1578" s="334"/>
      <c r="M1578" s="332"/>
      <c r="N1578" s="335"/>
    </row>
    <row r="1579" spans="11:14" x14ac:dyDescent="0.2">
      <c r="K1579" s="333"/>
      <c r="L1579" s="334"/>
      <c r="M1579" s="332"/>
      <c r="N1579" s="335"/>
    </row>
    <row r="1580" spans="11:14" x14ac:dyDescent="0.2">
      <c r="K1580" s="333"/>
      <c r="L1580" s="334"/>
      <c r="M1580" s="332"/>
      <c r="N1580" s="335"/>
    </row>
    <row r="1581" spans="11:14" x14ac:dyDescent="0.2">
      <c r="K1581" s="333"/>
      <c r="L1581" s="334"/>
      <c r="M1581" s="332"/>
      <c r="N1581" s="335"/>
    </row>
    <row r="1582" spans="11:14" x14ac:dyDescent="0.2">
      <c r="K1582" s="333"/>
      <c r="L1582" s="334"/>
      <c r="M1582" s="332"/>
      <c r="N1582" s="335"/>
    </row>
    <row r="1583" spans="11:14" x14ac:dyDescent="0.2">
      <c r="K1583" s="333"/>
      <c r="L1583" s="334"/>
      <c r="M1583" s="332"/>
      <c r="N1583" s="335"/>
    </row>
    <row r="1584" spans="11:14" x14ac:dyDescent="0.2">
      <c r="K1584" s="333"/>
      <c r="L1584" s="334"/>
      <c r="M1584" s="332"/>
      <c r="N1584" s="335"/>
    </row>
    <row r="1585" spans="11:14" x14ac:dyDescent="0.2">
      <c r="K1585" s="333"/>
      <c r="L1585" s="334"/>
      <c r="M1585" s="332"/>
      <c r="N1585" s="335"/>
    </row>
    <row r="1586" spans="11:14" x14ac:dyDescent="0.2">
      <c r="K1586" s="333"/>
      <c r="L1586" s="334"/>
      <c r="M1586" s="332"/>
      <c r="N1586" s="335"/>
    </row>
    <row r="1587" spans="11:14" x14ac:dyDescent="0.2">
      <c r="K1587" s="333"/>
      <c r="L1587" s="334"/>
      <c r="M1587" s="332"/>
      <c r="N1587" s="335"/>
    </row>
    <row r="1588" spans="11:14" x14ac:dyDescent="0.2">
      <c r="K1588" s="333"/>
      <c r="L1588" s="334"/>
      <c r="M1588" s="332"/>
      <c r="N1588" s="335"/>
    </row>
    <row r="1589" spans="11:14" x14ac:dyDescent="0.2">
      <c r="K1589" s="333"/>
      <c r="L1589" s="334"/>
      <c r="M1589" s="332"/>
      <c r="N1589" s="335"/>
    </row>
    <row r="1590" spans="11:14" x14ac:dyDescent="0.2">
      <c r="K1590" s="333"/>
      <c r="L1590" s="334"/>
      <c r="M1590" s="332"/>
      <c r="N1590" s="335"/>
    </row>
    <row r="1591" spans="11:14" x14ac:dyDescent="0.2">
      <c r="K1591" s="333"/>
      <c r="L1591" s="334"/>
      <c r="M1591" s="332"/>
      <c r="N1591" s="335"/>
    </row>
    <row r="1592" spans="11:14" x14ac:dyDescent="0.2">
      <c r="K1592" s="333"/>
      <c r="L1592" s="334"/>
      <c r="M1592" s="332"/>
      <c r="N1592" s="335"/>
    </row>
    <row r="1593" spans="11:14" x14ac:dyDescent="0.2">
      <c r="K1593" s="333"/>
      <c r="L1593" s="334"/>
      <c r="M1593" s="332"/>
      <c r="N1593" s="335"/>
    </row>
    <row r="1594" spans="11:14" x14ac:dyDescent="0.2">
      <c r="K1594" s="333"/>
      <c r="L1594" s="334"/>
      <c r="M1594" s="332"/>
      <c r="N1594" s="335"/>
    </row>
    <row r="1595" spans="11:14" x14ac:dyDescent="0.2">
      <c r="K1595" s="333"/>
      <c r="L1595" s="334"/>
      <c r="M1595" s="332"/>
      <c r="N1595" s="335"/>
    </row>
    <row r="1596" spans="11:14" x14ac:dyDescent="0.2">
      <c r="K1596" s="333"/>
      <c r="L1596" s="334"/>
      <c r="M1596" s="332"/>
      <c r="N1596" s="335"/>
    </row>
    <row r="1597" spans="11:14" x14ac:dyDescent="0.2">
      <c r="K1597" s="333"/>
      <c r="L1597" s="334"/>
      <c r="M1597" s="332"/>
      <c r="N1597" s="335"/>
    </row>
    <row r="1598" spans="11:14" x14ac:dyDescent="0.2">
      <c r="K1598" s="333"/>
      <c r="L1598" s="334"/>
      <c r="M1598" s="332"/>
      <c r="N1598" s="335"/>
    </row>
    <row r="1599" spans="11:14" x14ac:dyDescent="0.2">
      <c r="K1599" s="333"/>
      <c r="L1599" s="334"/>
      <c r="M1599" s="332"/>
      <c r="N1599" s="335"/>
    </row>
    <row r="1600" spans="11:14" x14ac:dyDescent="0.2">
      <c r="K1600" s="333"/>
      <c r="L1600" s="334"/>
      <c r="M1600" s="332"/>
      <c r="N1600" s="335"/>
    </row>
    <row r="1601" spans="11:14" x14ac:dyDescent="0.2">
      <c r="K1601" s="333"/>
      <c r="L1601" s="334"/>
      <c r="M1601" s="332"/>
      <c r="N1601" s="335"/>
    </row>
    <row r="1602" spans="11:14" x14ac:dyDescent="0.2">
      <c r="K1602" s="333"/>
      <c r="L1602" s="334"/>
      <c r="M1602" s="332"/>
      <c r="N1602" s="335"/>
    </row>
    <row r="1603" spans="11:14" x14ac:dyDescent="0.2">
      <c r="K1603" s="333"/>
      <c r="L1603" s="334"/>
      <c r="M1603" s="332"/>
      <c r="N1603" s="335"/>
    </row>
    <row r="1604" spans="11:14" x14ac:dyDescent="0.2">
      <c r="K1604" s="333"/>
      <c r="L1604" s="334"/>
      <c r="M1604" s="332"/>
      <c r="N1604" s="335"/>
    </row>
    <row r="1605" spans="11:14" x14ac:dyDescent="0.2">
      <c r="K1605" s="333"/>
      <c r="L1605" s="334"/>
      <c r="M1605" s="332"/>
      <c r="N1605" s="335"/>
    </row>
    <row r="1606" spans="11:14" x14ac:dyDescent="0.2">
      <c r="K1606" s="333"/>
      <c r="L1606" s="334"/>
      <c r="M1606" s="332"/>
      <c r="N1606" s="335"/>
    </row>
    <row r="1607" spans="11:14" x14ac:dyDescent="0.2">
      <c r="K1607" s="333"/>
      <c r="L1607" s="334"/>
      <c r="M1607" s="332"/>
      <c r="N1607" s="335"/>
    </row>
    <row r="1608" spans="11:14" x14ac:dyDescent="0.2">
      <c r="K1608" s="333"/>
      <c r="L1608" s="334"/>
      <c r="M1608" s="332"/>
      <c r="N1608" s="335"/>
    </row>
    <row r="1609" spans="11:14" x14ac:dyDescent="0.2">
      <c r="K1609" s="333"/>
      <c r="L1609" s="334"/>
      <c r="M1609" s="332"/>
      <c r="N1609" s="335"/>
    </row>
    <row r="1610" spans="11:14" x14ac:dyDescent="0.2">
      <c r="K1610" s="333"/>
      <c r="L1610" s="334"/>
      <c r="M1610" s="332"/>
      <c r="N1610" s="335"/>
    </row>
    <row r="1611" spans="11:14" x14ac:dyDescent="0.2">
      <c r="K1611" s="333"/>
      <c r="L1611" s="334"/>
      <c r="M1611" s="332"/>
      <c r="N1611" s="335"/>
    </row>
    <row r="1612" spans="11:14" x14ac:dyDescent="0.2">
      <c r="K1612" s="333"/>
      <c r="L1612" s="334"/>
      <c r="M1612" s="332"/>
      <c r="N1612" s="335"/>
    </row>
    <row r="1613" spans="11:14" x14ac:dyDescent="0.2">
      <c r="K1613" s="333"/>
      <c r="L1613" s="334"/>
      <c r="M1613" s="332"/>
      <c r="N1613" s="335"/>
    </row>
    <row r="1614" spans="11:14" x14ac:dyDescent="0.2">
      <c r="K1614" s="333"/>
      <c r="L1614" s="334"/>
      <c r="M1614" s="332"/>
      <c r="N1614" s="335"/>
    </row>
    <row r="1615" spans="11:14" x14ac:dyDescent="0.2">
      <c r="K1615" s="333"/>
      <c r="L1615" s="334"/>
      <c r="M1615" s="332"/>
      <c r="N1615" s="335"/>
    </row>
    <row r="1616" spans="11:14" x14ac:dyDescent="0.2">
      <c r="K1616" s="333"/>
      <c r="L1616" s="334"/>
      <c r="M1616" s="332"/>
      <c r="N1616" s="335"/>
    </row>
    <row r="1617" spans="11:14" x14ac:dyDescent="0.2">
      <c r="K1617" s="333"/>
      <c r="L1617" s="334"/>
      <c r="M1617" s="332"/>
      <c r="N1617" s="335"/>
    </row>
    <row r="1618" spans="11:14" x14ac:dyDescent="0.2">
      <c r="K1618" s="333"/>
      <c r="L1618" s="334"/>
      <c r="M1618" s="332"/>
      <c r="N1618" s="335"/>
    </row>
    <row r="1619" spans="11:14" x14ac:dyDescent="0.2">
      <c r="K1619" s="333"/>
      <c r="L1619" s="334"/>
      <c r="M1619" s="332"/>
      <c r="N1619" s="335"/>
    </row>
    <row r="1620" spans="11:14" x14ac:dyDescent="0.2">
      <c r="K1620" s="333"/>
      <c r="L1620" s="334"/>
      <c r="M1620" s="332"/>
      <c r="N1620" s="335"/>
    </row>
    <row r="1621" spans="11:14" x14ac:dyDescent="0.2">
      <c r="K1621" s="333"/>
      <c r="L1621" s="334"/>
      <c r="M1621" s="332"/>
      <c r="N1621" s="335"/>
    </row>
    <row r="1622" spans="11:14" x14ac:dyDescent="0.2">
      <c r="K1622" s="333"/>
      <c r="L1622" s="334"/>
      <c r="M1622" s="332"/>
      <c r="N1622" s="335"/>
    </row>
    <row r="1623" spans="11:14" x14ac:dyDescent="0.2">
      <c r="K1623" s="333"/>
      <c r="L1623" s="334"/>
      <c r="M1623" s="332"/>
      <c r="N1623" s="335"/>
    </row>
    <row r="1624" spans="11:14" x14ac:dyDescent="0.2">
      <c r="K1624" s="333"/>
      <c r="L1624" s="334"/>
      <c r="M1624" s="332"/>
      <c r="N1624" s="335"/>
    </row>
    <row r="1625" spans="11:14" x14ac:dyDescent="0.2">
      <c r="K1625" s="333"/>
      <c r="L1625" s="334"/>
      <c r="M1625" s="332"/>
      <c r="N1625" s="335"/>
    </row>
    <row r="1626" spans="11:14" x14ac:dyDescent="0.2">
      <c r="K1626" s="333"/>
      <c r="L1626" s="334"/>
      <c r="M1626" s="332"/>
      <c r="N1626" s="335"/>
    </row>
    <row r="1627" spans="11:14" x14ac:dyDescent="0.2">
      <c r="K1627" s="333"/>
      <c r="L1627" s="334"/>
      <c r="M1627" s="332"/>
      <c r="N1627" s="335"/>
    </row>
    <row r="1628" spans="11:14" x14ac:dyDescent="0.2">
      <c r="K1628" s="333"/>
      <c r="L1628" s="334"/>
      <c r="M1628" s="332"/>
      <c r="N1628" s="335"/>
    </row>
    <row r="1629" spans="11:14" x14ac:dyDescent="0.2">
      <c r="K1629" s="333"/>
      <c r="L1629" s="334"/>
      <c r="M1629" s="332"/>
      <c r="N1629" s="335"/>
    </row>
    <row r="1630" spans="11:14" x14ac:dyDescent="0.2">
      <c r="K1630" s="333"/>
      <c r="L1630" s="334"/>
      <c r="M1630" s="332"/>
      <c r="N1630" s="335"/>
    </row>
    <row r="1631" spans="11:14" x14ac:dyDescent="0.2">
      <c r="K1631" s="333"/>
      <c r="L1631" s="334"/>
      <c r="M1631" s="332"/>
      <c r="N1631" s="335"/>
    </row>
    <row r="1632" spans="11:14" x14ac:dyDescent="0.2">
      <c r="K1632" s="333"/>
      <c r="L1632" s="334"/>
      <c r="M1632" s="332"/>
      <c r="N1632" s="335"/>
    </row>
    <row r="1633" spans="11:14" x14ac:dyDescent="0.2">
      <c r="K1633" s="333"/>
      <c r="L1633" s="334"/>
      <c r="M1633" s="332"/>
      <c r="N1633" s="335"/>
    </row>
    <row r="1634" spans="11:14" x14ac:dyDescent="0.2">
      <c r="K1634" s="333"/>
      <c r="L1634" s="334"/>
      <c r="M1634" s="332"/>
      <c r="N1634" s="335"/>
    </row>
    <row r="1635" spans="11:14" x14ac:dyDescent="0.2">
      <c r="K1635" s="333"/>
      <c r="L1635" s="334"/>
      <c r="M1635" s="332"/>
      <c r="N1635" s="335"/>
    </row>
    <row r="1636" spans="11:14" x14ac:dyDescent="0.2">
      <c r="K1636" s="333"/>
      <c r="L1636" s="334"/>
      <c r="M1636" s="332"/>
      <c r="N1636" s="335"/>
    </row>
    <row r="1637" spans="11:14" x14ac:dyDescent="0.2">
      <c r="K1637" s="333"/>
      <c r="L1637" s="334"/>
      <c r="M1637" s="332"/>
      <c r="N1637" s="335"/>
    </row>
    <row r="1638" spans="11:14" x14ac:dyDescent="0.2">
      <c r="K1638" s="333"/>
      <c r="L1638" s="334"/>
      <c r="M1638" s="332"/>
      <c r="N1638" s="335"/>
    </row>
    <row r="1639" spans="11:14" x14ac:dyDescent="0.2">
      <c r="K1639" s="333"/>
      <c r="L1639" s="334"/>
      <c r="M1639" s="332"/>
      <c r="N1639" s="335"/>
    </row>
    <row r="1640" spans="11:14" x14ac:dyDescent="0.2">
      <c r="K1640" s="333"/>
      <c r="L1640" s="334"/>
      <c r="M1640" s="332"/>
      <c r="N1640" s="335"/>
    </row>
    <row r="1641" spans="11:14" x14ac:dyDescent="0.2">
      <c r="K1641" s="333"/>
      <c r="L1641" s="334"/>
      <c r="M1641" s="332"/>
      <c r="N1641" s="335"/>
    </row>
    <row r="1642" spans="11:14" x14ac:dyDescent="0.2">
      <c r="K1642" s="333"/>
      <c r="L1642" s="334"/>
      <c r="M1642" s="332"/>
      <c r="N1642" s="335"/>
    </row>
    <row r="1643" spans="11:14" x14ac:dyDescent="0.2">
      <c r="K1643" s="333"/>
      <c r="L1643" s="334"/>
      <c r="M1643" s="332"/>
      <c r="N1643" s="335"/>
    </row>
    <row r="1644" spans="11:14" x14ac:dyDescent="0.2">
      <c r="K1644" s="333"/>
      <c r="L1644" s="334"/>
      <c r="M1644" s="332"/>
      <c r="N1644" s="335"/>
    </row>
    <row r="1645" spans="11:14" x14ac:dyDescent="0.2">
      <c r="K1645" s="333"/>
      <c r="L1645" s="334"/>
      <c r="M1645" s="332"/>
      <c r="N1645" s="335"/>
    </row>
    <row r="1646" spans="11:14" x14ac:dyDescent="0.2">
      <c r="K1646" s="333"/>
      <c r="L1646" s="334"/>
      <c r="M1646" s="332"/>
      <c r="N1646" s="335"/>
    </row>
    <row r="1647" spans="11:14" x14ac:dyDescent="0.2">
      <c r="K1647" s="333"/>
      <c r="L1647" s="334"/>
      <c r="M1647" s="332"/>
      <c r="N1647" s="335"/>
    </row>
    <row r="1648" spans="11:14" x14ac:dyDescent="0.2">
      <c r="K1648" s="333"/>
      <c r="L1648" s="334"/>
      <c r="M1648" s="332"/>
      <c r="N1648" s="335"/>
    </row>
    <row r="1649" spans="11:14" x14ac:dyDescent="0.2">
      <c r="K1649" s="333"/>
      <c r="L1649" s="334"/>
      <c r="M1649" s="332"/>
      <c r="N1649" s="335"/>
    </row>
    <row r="1650" spans="11:14" x14ac:dyDescent="0.2">
      <c r="K1650" s="333"/>
      <c r="L1650" s="334"/>
      <c r="M1650" s="332"/>
      <c r="N1650" s="335"/>
    </row>
    <row r="1651" spans="11:14" x14ac:dyDescent="0.2">
      <c r="K1651" s="333"/>
      <c r="L1651" s="334"/>
      <c r="M1651" s="332"/>
      <c r="N1651" s="335"/>
    </row>
    <row r="1652" spans="11:14" x14ac:dyDescent="0.2">
      <c r="K1652" s="333"/>
      <c r="L1652" s="334"/>
      <c r="M1652" s="332"/>
      <c r="N1652" s="335"/>
    </row>
    <row r="1653" spans="11:14" x14ac:dyDescent="0.2">
      <c r="K1653" s="333"/>
      <c r="L1653" s="334"/>
      <c r="M1653" s="332"/>
      <c r="N1653" s="335"/>
    </row>
    <row r="1654" spans="11:14" x14ac:dyDescent="0.2">
      <c r="K1654" s="333"/>
      <c r="L1654" s="334"/>
      <c r="M1654" s="332"/>
      <c r="N1654" s="335"/>
    </row>
    <row r="1655" spans="11:14" x14ac:dyDescent="0.2">
      <c r="K1655" s="333"/>
      <c r="L1655" s="334"/>
      <c r="M1655" s="332"/>
      <c r="N1655" s="335"/>
    </row>
    <row r="1656" spans="11:14" x14ac:dyDescent="0.2">
      <c r="K1656" s="333"/>
      <c r="L1656" s="334"/>
      <c r="M1656" s="332"/>
      <c r="N1656" s="335"/>
    </row>
    <row r="1657" spans="11:14" x14ac:dyDescent="0.2">
      <c r="K1657" s="333"/>
      <c r="L1657" s="334"/>
      <c r="M1657" s="332"/>
      <c r="N1657" s="335"/>
    </row>
    <row r="1658" spans="11:14" x14ac:dyDescent="0.2">
      <c r="K1658" s="333"/>
      <c r="L1658" s="334"/>
      <c r="M1658" s="332"/>
      <c r="N1658" s="335"/>
    </row>
    <row r="1659" spans="11:14" x14ac:dyDescent="0.2">
      <c r="K1659" s="333"/>
      <c r="L1659" s="334"/>
      <c r="M1659" s="332"/>
      <c r="N1659" s="335"/>
    </row>
    <row r="1660" spans="11:14" x14ac:dyDescent="0.2">
      <c r="K1660" s="333"/>
      <c r="L1660" s="334"/>
      <c r="M1660" s="332"/>
      <c r="N1660" s="335"/>
    </row>
    <row r="1661" spans="11:14" x14ac:dyDescent="0.2">
      <c r="K1661" s="333"/>
      <c r="L1661" s="334"/>
      <c r="M1661" s="332"/>
      <c r="N1661" s="335"/>
    </row>
    <row r="1662" spans="11:14" x14ac:dyDescent="0.2">
      <c r="K1662" s="333"/>
      <c r="L1662" s="334"/>
      <c r="M1662" s="332"/>
      <c r="N1662" s="335"/>
    </row>
    <row r="1663" spans="11:14" x14ac:dyDescent="0.2">
      <c r="K1663" s="333"/>
      <c r="L1663" s="334"/>
      <c r="M1663" s="332"/>
      <c r="N1663" s="335"/>
    </row>
    <row r="1664" spans="11:14" x14ac:dyDescent="0.2">
      <c r="K1664" s="333"/>
      <c r="L1664" s="334"/>
      <c r="M1664" s="332"/>
      <c r="N1664" s="335"/>
    </row>
    <row r="1665" spans="11:14" x14ac:dyDescent="0.2">
      <c r="K1665" s="333"/>
      <c r="L1665" s="334"/>
      <c r="M1665" s="332"/>
      <c r="N1665" s="335"/>
    </row>
    <row r="1666" spans="11:14" x14ac:dyDescent="0.2">
      <c r="K1666" s="333"/>
      <c r="L1666" s="334"/>
      <c r="M1666" s="332"/>
      <c r="N1666" s="335"/>
    </row>
    <row r="1667" spans="11:14" x14ac:dyDescent="0.2">
      <c r="K1667" s="333"/>
      <c r="L1667" s="334"/>
      <c r="M1667" s="332"/>
      <c r="N1667" s="335"/>
    </row>
    <row r="1668" spans="11:14" x14ac:dyDescent="0.2">
      <c r="K1668" s="333"/>
      <c r="L1668" s="334"/>
      <c r="M1668" s="332"/>
      <c r="N1668" s="335"/>
    </row>
    <row r="1669" spans="11:14" x14ac:dyDescent="0.2">
      <c r="K1669" s="333"/>
      <c r="L1669" s="334"/>
      <c r="M1669" s="332"/>
      <c r="N1669" s="335"/>
    </row>
    <row r="1670" spans="11:14" x14ac:dyDescent="0.2">
      <c r="K1670" s="333"/>
      <c r="L1670" s="334"/>
      <c r="M1670" s="332"/>
      <c r="N1670" s="335"/>
    </row>
    <row r="1671" spans="11:14" x14ac:dyDescent="0.2">
      <c r="K1671" s="333"/>
      <c r="L1671" s="334"/>
      <c r="M1671" s="332"/>
      <c r="N1671" s="335"/>
    </row>
    <row r="1672" spans="11:14" x14ac:dyDescent="0.2">
      <c r="K1672" s="333"/>
      <c r="L1672" s="334"/>
      <c r="M1672" s="332"/>
      <c r="N1672" s="335"/>
    </row>
    <row r="1673" spans="11:14" x14ac:dyDescent="0.2">
      <c r="K1673" s="333"/>
      <c r="L1673" s="334"/>
      <c r="M1673" s="332"/>
      <c r="N1673" s="335"/>
    </row>
    <row r="1674" spans="11:14" x14ac:dyDescent="0.2">
      <c r="K1674" s="333"/>
      <c r="L1674" s="334"/>
      <c r="M1674" s="332"/>
      <c r="N1674" s="335"/>
    </row>
    <row r="1675" spans="11:14" x14ac:dyDescent="0.2">
      <c r="K1675" s="333"/>
      <c r="L1675" s="334"/>
      <c r="M1675" s="332"/>
      <c r="N1675" s="335"/>
    </row>
    <row r="1676" spans="11:14" x14ac:dyDescent="0.2">
      <c r="K1676" s="333"/>
      <c r="L1676" s="334"/>
      <c r="M1676" s="332"/>
      <c r="N1676" s="335"/>
    </row>
    <row r="1677" spans="11:14" x14ac:dyDescent="0.2">
      <c r="K1677" s="333"/>
      <c r="L1677" s="334"/>
      <c r="M1677" s="332"/>
      <c r="N1677" s="335"/>
    </row>
    <row r="1678" spans="11:14" x14ac:dyDescent="0.2">
      <c r="K1678" s="333"/>
      <c r="L1678" s="334"/>
      <c r="M1678" s="332"/>
      <c r="N1678" s="335"/>
    </row>
    <row r="1679" spans="11:14" x14ac:dyDescent="0.2">
      <c r="K1679" s="333"/>
      <c r="L1679" s="334"/>
      <c r="M1679" s="332"/>
      <c r="N1679" s="335"/>
    </row>
    <row r="1680" spans="11:14" x14ac:dyDescent="0.2">
      <c r="K1680" s="333"/>
      <c r="L1680" s="334"/>
      <c r="M1680" s="332"/>
      <c r="N1680" s="335"/>
    </row>
    <row r="1681" spans="11:14" x14ac:dyDescent="0.2">
      <c r="K1681" s="333"/>
      <c r="L1681" s="334"/>
      <c r="M1681" s="332"/>
      <c r="N1681" s="335"/>
    </row>
    <row r="1682" spans="11:14" x14ac:dyDescent="0.2">
      <c r="K1682" s="333"/>
      <c r="L1682" s="334"/>
      <c r="M1682" s="332"/>
      <c r="N1682" s="335"/>
    </row>
    <row r="1683" spans="11:14" x14ac:dyDescent="0.2">
      <c r="K1683" s="333"/>
      <c r="L1683" s="334"/>
      <c r="M1683" s="332"/>
      <c r="N1683" s="335"/>
    </row>
    <row r="1684" spans="11:14" x14ac:dyDescent="0.2">
      <c r="K1684" s="333"/>
      <c r="L1684" s="334"/>
      <c r="M1684" s="332"/>
      <c r="N1684" s="335"/>
    </row>
    <row r="1685" spans="11:14" x14ac:dyDescent="0.2">
      <c r="K1685" s="333"/>
      <c r="L1685" s="334"/>
      <c r="M1685" s="332"/>
      <c r="N1685" s="335"/>
    </row>
    <row r="1686" spans="11:14" x14ac:dyDescent="0.2">
      <c r="K1686" s="333"/>
      <c r="L1686" s="334"/>
      <c r="M1686" s="332"/>
      <c r="N1686" s="335"/>
    </row>
    <row r="1687" spans="11:14" x14ac:dyDescent="0.2">
      <c r="K1687" s="333"/>
      <c r="L1687" s="334"/>
      <c r="M1687" s="332"/>
      <c r="N1687" s="335"/>
    </row>
    <row r="1688" spans="11:14" x14ac:dyDescent="0.2">
      <c r="K1688" s="333"/>
      <c r="L1688" s="334"/>
      <c r="M1688" s="332"/>
      <c r="N1688" s="335"/>
    </row>
    <row r="1689" spans="11:14" x14ac:dyDescent="0.2">
      <c r="K1689" s="333"/>
      <c r="L1689" s="334"/>
      <c r="M1689" s="332"/>
      <c r="N1689" s="335"/>
    </row>
    <row r="1690" spans="11:14" x14ac:dyDescent="0.2">
      <c r="K1690" s="333"/>
      <c r="L1690" s="334"/>
      <c r="M1690" s="332"/>
      <c r="N1690" s="335"/>
    </row>
    <row r="1691" spans="11:14" x14ac:dyDescent="0.2">
      <c r="K1691" s="333"/>
      <c r="L1691" s="334"/>
      <c r="M1691" s="332"/>
      <c r="N1691" s="335"/>
    </row>
    <row r="1692" spans="11:14" x14ac:dyDescent="0.2">
      <c r="K1692" s="333"/>
      <c r="L1692" s="334"/>
      <c r="M1692" s="332"/>
      <c r="N1692" s="335"/>
    </row>
    <row r="1693" spans="11:14" x14ac:dyDescent="0.2">
      <c r="K1693" s="333"/>
      <c r="L1693" s="334"/>
      <c r="M1693" s="332"/>
      <c r="N1693" s="335"/>
    </row>
    <row r="1694" spans="11:14" x14ac:dyDescent="0.2">
      <c r="K1694" s="333"/>
      <c r="L1694" s="334"/>
      <c r="M1694" s="332"/>
      <c r="N1694" s="335"/>
    </row>
    <row r="1695" spans="11:14" x14ac:dyDescent="0.2">
      <c r="K1695" s="333"/>
      <c r="L1695" s="334"/>
      <c r="M1695" s="332"/>
      <c r="N1695" s="335"/>
    </row>
    <row r="1696" spans="11:14" x14ac:dyDescent="0.2">
      <c r="K1696" s="333"/>
      <c r="L1696" s="334"/>
      <c r="M1696" s="332"/>
      <c r="N1696" s="335"/>
    </row>
    <row r="1697" spans="11:14" x14ac:dyDescent="0.2">
      <c r="K1697" s="333"/>
      <c r="L1697" s="334"/>
      <c r="M1697" s="332"/>
      <c r="N1697" s="335"/>
    </row>
    <row r="1698" spans="11:14" x14ac:dyDescent="0.2">
      <c r="K1698" s="333"/>
      <c r="L1698" s="334"/>
      <c r="M1698" s="332"/>
      <c r="N1698" s="335"/>
    </row>
    <row r="1699" spans="11:14" x14ac:dyDescent="0.2">
      <c r="K1699" s="333"/>
      <c r="L1699" s="334"/>
      <c r="M1699" s="332"/>
      <c r="N1699" s="335"/>
    </row>
    <row r="1700" spans="11:14" x14ac:dyDescent="0.2">
      <c r="K1700" s="333"/>
      <c r="L1700" s="334"/>
      <c r="M1700" s="332"/>
      <c r="N1700" s="335"/>
    </row>
    <row r="1701" spans="11:14" x14ac:dyDescent="0.2">
      <c r="K1701" s="333"/>
      <c r="L1701" s="334"/>
      <c r="M1701" s="332"/>
      <c r="N1701" s="335"/>
    </row>
    <row r="1702" spans="11:14" x14ac:dyDescent="0.2">
      <c r="K1702" s="333"/>
      <c r="L1702" s="334"/>
      <c r="M1702" s="332"/>
      <c r="N1702" s="335"/>
    </row>
    <row r="1703" spans="11:14" x14ac:dyDescent="0.2">
      <c r="K1703" s="333"/>
      <c r="L1703" s="334"/>
      <c r="M1703" s="332"/>
      <c r="N1703" s="335"/>
    </row>
    <row r="1704" spans="11:14" x14ac:dyDescent="0.2">
      <c r="K1704" s="333"/>
      <c r="L1704" s="334"/>
      <c r="M1704" s="332"/>
      <c r="N1704" s="335"/>
    </row>
    <row r="1705" spans="11:14" x14ac:dyDescent="0.2">
      <c r="K1705" s="333"/>
      <c r="L1705" s="334"/>
      <c r="M1705" s="332"/>
      <c r="N1705" s="335"/>
    </row>
    <row r="1706" spans="11:14" x14ac:dyDescent="0.2">
      <c r="K1706" s="333"/>
      <c r="L1706" s="334"/>
      <c r="M1706" s="332"/>
      <c r="N1706" s="335"/>
    </row>
    <row r="1707" spans="11:14" x14ac:dyDescent="0.2">
      <c r="K1707" s="333"/>
      <c r="L1707" s="334"/>
      <c r="M1707" s="332"/>
      <c r="N1707" s="335"/>
    </row>
    <row r="1708" spans="11:14" x14ac:dyDescent="0.2">
      <c r="K1708" s="333"/>
      <c r="L1708" s="334"/>
      <c r="M1708" s="332"/>
      <c r="N1708" s="335"/>
    </row>
    <row r="1709" spans="11:14" x14ac:dyDescent="0.2">
      <c r="K1709" s="333"/>
      <c r="L1709" s="334"/>
      <c r="M1709" s="332"/>
      <c r="N1709" s="335"/>
    </row>
    <row r="1710" spans="11:14" x14ac:dyDescent="0.2">
      <c r="K1710" s="333"/>
      <c r="L1710" s="334"/>
      <c r="M1710" s="332"/>
      <c r="N1710" s="335"/>
    </row>
    <row r="1711" spans="11:14" x14ac:dyDescent="0.2">
      <c r="K1711" s="333"/>
      <c r="L1711" s="334"/>
      <c r="M1711" s="332"/>
      <c r="N1711" s="335"/>
    </row>
    <row r="1712" spans="11:14" x14ac:dyDescent="0.2">
      <c r="K1712" s="333"/>
      <c r="L1712" s="334"/>
      <c r="M1712" s="332"/>
      <c r="N1712" s="335"/>
    </row>
    <row r="1713" spans="11:14" x14ac:dyDescent="0.2">
      <c r="K1713" s="333"/>
      <c r="L1713" s="334"/>
      <c r="M1713" s="332"/>
      <c r="N1713" s="335"/>
    </row>
    <row r="1714" spans="11:14" x14ac:dyDescent="0.2">
      <c r="K1714" s="333"/>
      <c r="L1714" s="334"/>
      <c r="M1714" s="332"/>
      <c r="N1714" s="335"/>
    </row>
    <row r="1715" spans="11:14" x14ac:dyDescent="0.2">
      <c r="K1715" s="333"/>
      <c r="L1715" s="334"/>
      <c r="M1715" s="332"/>
      <c r="N1715" s="335"/>
    </row>
    <row r="1716" spans="11:14" x14ac:dyDescent="0.2">
      <c r="K1716" s="333"/>
      <c r="L1716" s="334"/>
      <c r="M1716" s="332"/>
      <c r="N1716" s="335"/>
    </row>
    <row r="1717" spans="11:14" x14ac:dyDescent="0.2">
      <c r="K1717" s="333"/>
      <c r="L1717" s="334"/>
      <c r="M1717" s="332"/>
      <c r="N1717" s="335"/>
    </row>
    <row r="1718" spans="11:14" x14ac:dyDescent="0.2">
      <c r="K1718" s="333"/>
      <c r="L1718" s="334"/>
      <c r="M1718" s="332"/>
      <c r="N1718" s="335"/>
    </row>
    <row r="1719" spans="11:14" x14ac:dyDescent="0.2">
      <c r="K1719" s="333"/>
      <c r="L1719" s="334"/>
      <c r="M1719" s="332"/>
      <c r="N1719" s="335"/>
    </row>
    <row r="1720" spans="11:14" x14ac:dyDescent="0.2">
      <c r="K1720" s="333"/>
      <c r="L1720" s="334"/>
      <c r="M1720" s="332"/>
      <c r="N1720" s="335"/>
    </row>
    <row r="1721" spans="11:14" x14ac:dyDescent="0.2">
      <c r="K1721" s="333"/>
      <c r="L1721" s="334"/>
      <c r="M1721" s="332"/>
      <c r="N1721" s="335"/>
    </row>
    <row r="1722" spans="11:14" x14ac:dyDescent="0.2">
      <c r="K1722" s="333"/>
      <c r="L1722" s="334"/>
      <c r="M1722" s="332"/>
      <c r="N1722" s="335"/>
    </row>
    <row r="1723" spans="11:14" x14ac:dyDescent="0.2">
      <c r="K1723" s="333"/>
      <c r="L1723" s="334"/>
      <c r="M1723" s="332"/>
      <c r="N1723" s="335"/>
    </row>
    <row r="1724" spans="11:14" x14ac:dyDescent="0.2">
      <c r="K1724" s="333"/>
      <c r="L1724" s="334"/>
      <c r="M1724" s="332"/>
      <c r="N1724" s="335"/>
    </row>
    <row r="1725" spans="11:14" x14ac:dyDescent="0.2">
      <c r="K1725" s="333"/>
      <c r="L1725" s="334"/>
      <c r="M1725" s="332"/>
      <c r="N1725" s="335"/>
    </row>
    <row r="1726" spans="11:14" x14ac:dyDescent="0.2">
      <c r="K1726" s="333"/>
      <c r="L1726" s="334"/>
      <c r="M1726" s="332"/>
      <c r="N1726" s="335"/>
    </row>
    <row r="1727" spans="11:14" x14ac:dyDescent="0.2">
      <c r="K1727" s="333"/>
      <c r="L1727" s="334"/>
      <c r="M1727" s="332"/>
      <c r="N1727" s="335"/>
    </row>
    <row r="1728" spans="11:14" x14ac:dyDescent="0.2">
      <c r="K1728" s="333"/>
      <c r="L1728" s="334"/>
      <c r="M1728" s="332"/>
      <c r="N1728" s="335"/>
    </row>
    <row r="1729" spans="11:14" x14ac:dyDescent="0.2">
      <c r="K1729" s="333"/>
      <c r="L1729" s="334"/>
      <c r="M1729" s="332"/>
      <c r="N1729" s="335"/>
    </row>
    <row r="1730" spans="11:14" x14ac:dyDescent="0.2">
      <c r="K1730" s="333"/>
      <c r="L1730" s="334"/>
      <c r="M1730" s="332"/>
      <c r="N1730" s="335"/>
    </row>
    <row r="1731" spans="11:14" x14ac:dyDescent="0.2">
      <c r="K1731" s="333"/>
      <c r="L1731" s="334"/>
      <c r="M1731" s="332"/>
      <c r="N1731" s="335"/>
    </row>
    <row r="1732" spans="11:14" x14ac:dyDescent="0.2">
      <c r="K1732" s="333"/>
      <c r="L1732" s="334"/>
      <c r="M1732" s="332"/>
      <c r="N1732" s="335"/>
    </row>
    <row r="1733" spans="11:14" x14ac:dyDescent="0.2">
      <c r="K1733" s="333"/>
      <c r="L1733" s="334"/>
      <c r="M1733" s="332"/>
      <c r="N1733" s="335"/>
    </row>
    <row r="1734" spans="11:14" x14ac:dyDescent="0.2">
      <c r="K1734" s="333"/>
      <c r="L1734" s="334"/>
      <c r="M1734" s="332"/>
      <c r="N1734" s="335"/>
    </row>
    <row r="1735" spans="11:14" x14ac:dyDescent="0.2">
      <c r="K1735" s="333"/>
      <c r="L1735" s="334"/>
      <c r="M1735" s="332"/>
      <c r="N1735" s="335"/>
    </row>
    <row r="1736" spans="11:14" x14ac:dyDescent="0.2">
      <c r="K1736" s="333"/>
      <c r="L1736" s="334"/>
      <c r="M1736" s="332"/>
      <c r="N1736" s="335"/>
    </row>
    <row r="1737" spans="11:14" x14ac:dyDescent="0.2">
      <c r="K1737" s="333"/>
      <c r="L1737" s="334"/>
      <c r="M1737" s="332"/>
      <c r="N1737" s="335"/>
    </row>
    <row r="1738" spans="11:14" x14ac:dyDescent="0.2">
      <c r="K1738" s="333"/>
      <c r="L1738" s="334"/>
      <c r="M1738" s="332"/>
      <c r="N1738" s="335"/>
    </row>
    <row r="1739" spans="11:14" x14ac:dyDescent="0.2">
      <c r="K1739" s="333"/>
      <c r="L1739" s="334"/>
      <c r="M1739" s="332"/>
      <c r="N1739" s="335"/>
    </row>
    <row r="1740" spans="11:14" x14ac:dyDescent="0.2">
      <c r="K1740" s="333"/>
      <c r="L1740" s="334"/>
      <c r="M1740" s="332"/>
      <c r="N1740" s="335"/>
    </row>
    <row r="1741" spans="11:14" x14ac:dyDescent="0.2">
      <c r="K1741" s="333"/>
      <c r="L1741" s="334"/>
      <c r="M1741" s="332"/>
      <c r="N1741" s="335"/>
    </row>
    <row r="1742" spans="11:14" x14ac:dyDescent="0.2">
      <c r="K1742" s="333"/>
      <c r="L1742" s="334"/>
      <c r="M1742" s="332"/>
      <c r="N1742" s="335"/>
    </row>
    <row r="1743" spans="11:14" x14ac:dyDescent="0.2">
      <c r="K1743" s="333"/>
      <c r="L1743" s="334"/>
      <c r="M1743" s="332"/>
      <c r="N1743" s="335"/>
    </row>
    <row r="1744" spans="11:14" x14ac:dyDescent="0.2">
      <c r="K1744" s="333"/>
      <c r="L1744" s="334"/>
      <c r="M1744" s="332"/>
      <c r="N1744" s="335"/>
    </row>
    <row r="1745" spans="11:14" x14ac:dyDescent="0.2">
      <c r="K1745" s="333"/>
      <c r="L1745" s="334"/>
      <c r="M1745" s="332"/>
      <c r="N1745" s="335"/>
    </row>
    <row r="1746" spans="11:14" x14ac:dyDescent="0.2">
      <c r="K1746" s="333"/>
      <c r="L1746" s="334"/>
      <c r="M1746" s="332"/>
      <c r="N1746" s="335"/>
    </row>
    <row r="1747" spans="11:14" x14ac:dyDescent="0.2">
      <c r="K1747" s="333"/>
      <c r="L1747" s="334"/>
      <c r="M1747" s="332"/>
      <c r="N1747" s="335"/>
    </row>
    <row r="1748" spans="11:14" x14ac:dyDescent="0.2">
      <c r="K1748" s="333"/>
      <c r="L1748" s="334"/>
      <c r="M1748" s="332"/>
      <c r="N1748" s="335"/>
    </row>
    <row r="1749" spans="11:14" x14ac:dyDescent="0.2">
      <c r="K1749" s="333"/>
      <c r="L1749" s="334"/>
      <c r="M1749" s="332"/>
      <c r="N1749" s="335"/>
    </row>
    <row r="1750" spans="11:14" x14ac:dyDescent="0.2">
      <c r="K1750" s="333"/>
      <c r="L1750" s="334"/>
      <c r="M1750" s="332"/>
      <c r="N1750" s="335"/>
    </row>
    <row r="1751" spans="11:14" x14ac:dyDescent="0.2">
      <c r="K1751" s="333"/>
      <c r="L1751" s="334"/>
      <c r="M1751" s="332"/>
      <c r="N1751" s="335"/>
    </row>
    <row r="1752" spans="11:14" x14ac:dyDescent="0.2">
      <c r="K1752" s="333"/>
      <c r="L1752" s="334"/>
      <c r="M1752" s="332"/>
      <c r="N1752" s="335"/>
    </row>
    <row r="1753" spans="11:14" x14ac:dyDescent="0.2">
      <c r="K1753" s="333"/>
      <c r="L1753" s="334"/>
      <c r="M1753" s="332"/>
      <c r="N1753" s="335"/>
    </row>
    <row r="1754" spans="11:14" x14ac:dyDescent="0.2">
      <c r="K1754" s="333"/>
      <c r="L1754" s="334"/>
      <c r="M1754" s="332"/>
      <c r="N1754" s="335"/>
    </row>
    <row r="1755" spans="11:14" x14ac:dyDescent="0.2">
      <c r="K1755" s="333"/>
      <c r="L1755" s="334"/>
      <c r="M1755" s="332"/>
      <c r="N1755" s="335"/>
    </row>
    <row r="1756" spans="11:14" x14ac:dyDescent="0.2">
      <c r="K1756" s="333"/>
      <c r="L1756" s="334"/>
      <c r="M1756" s="332"/>
      <c r="N1756" s="335"/>
    </row>
    <row r="1757" spans="11:14" x14ac:dyDescent="0.2">
      <c r="K1757" s="333"/>
      <c r="L1757" s="334"/>
      <c r="M1757" s="332"/>
      <c r="N1757" s="335"/>
    </row>
    <row r="1758" spans="11:14" x14ac:dyDescent="0.2">
      <c r="K1758" s="333"/>
      <c r="L1758" s="334"/>
      <c r="M1758" s="332"/>
      <c r="N1758" s="335"/>
    </row>
    <row r="1759" spans="11:14" x14ac:dyDescent="0.2">
      <c r="K1759" s="333"/>
      <c r="L1759" s="334"/>
      <c r="M1759" s="332"/>
      <c r="N1759" s="335"/>
    </row>
    <row r="1760" spans="11:14" x14ac:dyDescent="0.2">
      <c r="K1760" s="333"/>
      <c r="L1760" s="334"/>
      <c r="M1760" s="332"/>
      <c r="N1760" s="335"/>
    </row>
    <row r="1761" spans="11:14" x14ac:dyDescent="0.2">
      <c r="K1761" s="333"/>
      <c r="L1761" s="334"/>
      <c r="M1761" s="332"/>
      <c r="N1761" s="335"/>
    </row>
    <row r="1762" spans="11:14" x14ac:dyDescent="0.2">
      <c r="K1762" s="333"/>
      <c r="L1762" s="334"/>
      <c r="M1762" s="332"/>
      <c r="N1762" s="335"/>
    </row>
    <row r="1763" spans="11:14" x14ac:dyDescent="0.2">
      <c r="K1763" s="333"/>
      <c r="L1763" s="334"/>
      <c r="M1763" s="332"/>
      <c r="N1763" s="335"/>
    </row>
    <row r="1764" spans="11:14" x14ac:dyDescent="0.2">
      <c r="K1764" s="333"/>
      <c r="L1764" s="334"/>
      <c r="M1764" s="332"/>
      <c r="N1764" s="335"/>
    </row>
    <row r="1765" spans="11:14" x14ac:dyDescent="0.2">
      <c r="K1765" s="333"/>
      <c r="L1765" s="334"/>
      <c r="M1765" s="332"/>
      <c r="N1765" s="335"/>
    </row>
    <row r="1766" spans="11:14" x14ac:dyDescent="0.2">
      <c r="K1766" s="333"/>
      <c r="L1766" s="334"/>
      <c r="M1766" s="332"/>
      <c r="N1766" s="335"/>
    </row>
    <row r="1767" spans="11:14" x14ac:dyDescent="0.2">
      <c r="K1767" s="333"/>
      <c r="L1767" s="334"/>
      <c r="M1767" s="332"/>
      <c r="N1767" s="335"/>
    </row>
    <row r="1768" spans="11:14" x14ac:dyDescent="0.2">
      <c r="K1768" s="333"/>
      <c r="L1768" s="334"/>
      <c r="M1768" s="332"/>
      <c r="N1768" s="335"/>
    </row>
    <row r="1769" spans="11:14" x14ac:dyDescent="0.2">
      <c r="K1769" s="333"/>
      <c r="L1769" s="334"/>
      <c r="M1769" s="332"/>
      <c r="N1769" s="335"/>
    </row>
    <row r="1770" spans="11:14" x14ac:dyDescent="0.2">
      <c r="K1770" s="333"/>
      <c r="L1770" s="334"/>
      <c r="M1770" s="332"/>
      <c r="N1770" s="335"/>
    </row>
    <row r="1771" spans="11:14" x14ac:dyDescent="0.2">
      <c r="K1771" s="333"/>
      <c r="L1771" s="334"/>
      <c r="M1771" s="332"/>
      <c r="N1771" s="335"/>
    </row>
    <row r="1772" spans="11:14" x14ac:dyDescent="0.2">
      <c r="K1772" s="333"/>
      <c r="L1772" s="334"/>
      <c r="M1772" s="332"/>
      <c r="N1772" s="335"/>
    </row>
    <row r="1773" spans="11:14" x14ac:dyDescent="0.2">
      <c r="K1773" s="333"/>
      <c r="L1773" s="334"/>
      <c r="M1773" s="332"/>
      <c r="N1773" s="335"/>
    </row>
    <row r="1774" spans="11:14" x14ac:dyDescent="0.2">
      <c r="K1774" s="333"/>
      <c r="L1774" s="334"/>
      <c r="M1774" s="332"/>
      <c r="N1774" s="335"/>
    </row>
    <row r="1775" spans="11:14" x14ac:dyDescent="0.2">
      <c r="K1775" s="333"/>
      <c r="L1775" s="334"/>
      <c r="M1775" s="332"/>
      <c r="N1775" s="335"/>
    </row>
    <row r="1776" spans="11:14" x14ac:dyDescent="0.2">
      <c r="K1776" s="333"/>
      <c r="L1776" s="334"/>
      <c r="M1776" s="332"/>
      <c r="N1776" s="335"/>
    </row>
    <row r="1777" spans="11:14" x14ac:dyDescent="0.2">
      <c r="K1777" s="333"/>
      <c r="L1777" s="334"/>
      <c r="M1777" s="332"/>
      <c r="N1777" s="335"/>
    </row>
    <row r="1778" spans="11:14" x14ac:dyDescent="0.2">
      <c r="K1778" s="333"/>
      <c r="L1778" s="334"/>
      <c r="M1778" s="332"/>
      <c r="N1778" s="335"/>
    </row>
    <row r="1779" spans="11:14" x14ac:dyDescent="0.2">
      <c r="K1779" s="333"/>
      <c r="L1779" s="334"/>
      <c r="M1779" s="332"/>
      <c r="N1779" s="335"/>
    </row>
    <row r="1780" spans="11:14" x14ac:dyDescent="0.2">
      <c r="K1780" s="333"/>
      <c r="L1780" s="334"/>
      <c r="M1780" s="332"/>
      <c r="N1780" s="335"/>
    </row>
    <row r="1781" spans="11:14" x14ac:dyDescent="0.2">
      <c r="K1781" s="333"/>
      <c r="L1781" s="334"/>
      <c r="M1781" s="332"/>
      <c r="N1781" s="335"/>
    </row>
    <row r="1782" spans="11:14" x14ac:dyDescent="0.2">
      <c r="K1782" s="333"/>
      <c r="L1782" s="334"/>
      <c r="M1782" s="332"/>
      <c r="N1782" s="335"/>
    </row>
    <row r="1783" spans="11:14" x14ac:dyDescent="0.2">
      <c r="K1783" s="333"/>
      <c r="L1783" s="334"/>
      <c r="M1783" s="332"/>
      <c r="N1783" s="335"/>
    </row>
    <row r="1784" spans="11:14" x14ac:dyDescent="0.2">
      <c r="K1784" s="333"/>
      <c r="L1784" s="334"/>
      <c r="M1784" s="332"/>
      <c r="N1784" s="335"/>
    </row>
    <row r="1785" spans="11:14" x14ac:dyDescent="0.2">
      <c r="K1785" s="333"/>
      <c r="L1785" s="334"/>
      <c r="M1785" s="332"/>
      <c r="N1785" s="335"/>
    </row>
    <row r="1786" spans="11:14" x14ac:dyDescent="0.2">
      <c r="K1786" s="333"/>
      <c r="L1786" s="334"/>
      <c r="M1786" s="332"/>
      <c r="N1786" s="335"/>
    </row>
    <row r="1787" spans="11:14" x14ac:dyDescent="0.2">
      <c r="K1787" s="333"/>
      <c r="L1787" s="334"/>
      <c r="M1787" s="332"/>
      <c r="N1787" s="335"/>
    </row>
    <row r="1788" spans="11:14" x14ac:dyDescent="0.2">
      <c r="K1788" s="333"/>
      <c r="L1788" s="334"/>
      <c r="M1788" s="332"/>
      <c r="N1788" s="335"/>
    </row>
    <row r="1789" spans="11:14" x14ac:dyDescent="0.2">
      <c r="K1789" s="333"/>
      <c r="L1789" s="334"/>
      <c r="M1789" s="332"/>
      <c r="N1789" s="335"/>
    </row>
    <row r="1790" spans="11:14" x14ac:dyDescent="0.2">
      <c r="K1790" s="333"/>
      <c r="L1790" s="334"/>
      <c r="M1790" s="332"/>
      <c r="N1790" s="335"/>
    </row>
    <row r="1791" spans="11:14" x14ac:dyDescent="0.2">
      <c r="K1791" s="333"/>
      <c r="L1791" s="334"/>
      <c r="M1791" s="332"/>
      <c r="N1791" s="335"/>
    </row>
    <row r="1792" spans="11:14" x14ac:dyDescent="0.2">
      <c r="K1792" s="333"/>
      <c r="L1792" s="334"/>
      <c r="M1792" s="332"/>
      <c r="N1792" s="335"/>
    </row>
    <row r="1793" spans="11:14" x14ac:dyDescent="0.2">
      <c r="K1793" s="333"/>
      <c r="L1793" s="334"/>
      <c r="M1793" s="332"/>
      <c r="N1793" s="335"/>
    </row>
    <row r="1794" spans="11:14" x14ac:dyDescent="0.2">
      <c r="K1794" s="333"/>
      <c r="L1794" s="334"/>
      <c r="M1794" s="332"/>
      <c r="N1794" s="335"/>
    </row>
    <row r="1795" spans="11:14" x14ac:dyDescent="0.2">
      <c r="K1795" s="333"/>
      <c r="L1795" s="334"/>
      <c r="M1795" s="332"/>
      <c r="N1795" s="335"/>
    </row>
    <row r="1796" spans="11:14" x14ac:dyDescent="0.2">
      <c r="K1796" s="333"/>
      <c r="L1796" s="334"/>
      <c r="M1796" s="332"/>
      <c r="N1796" s="335"/>
    </row>
    <row r="1797" spans="11:14" x14ac:dyDescent="0.2">
      <c r="K1797" s="333"/>
      <c r="L1797" s="334"/>
      <c r="M1797" s="332"/>
      <c r="N1797" s="335"/>
    </row>
    <row r="1798" spans="11:14" x14ac:dyDescent="0.2">
      <c r="K1798" s="333"/>
      <c r="L1798" s="334"/>
      <c r="M1798" s="332"/>
      <c r="N1798" s="335"/>
    </row>
    <row r="1799" spans="11:14" x14ac:dyDescent="0.2">
      <c r="K1799" s="333"/>
      <c r="L1799" s="334"/>
      <c r="M1799" s="332"/>
      <c r="N1799" s="335"/>
    </row>
    <row r="1800" spans="11:14" x14ac:dyDescent="0.2">
      <c r="K1800" s="333"/>
      <c r="L1800" s="334"/>
      <c r="M1800" s="332"/>
      <c r="N1800" s="335"/>
    </row>
    <row r="1801" spans="11:14" x14ac:dyDescent="0.2">
      <c r="K1801" s="333"/>
      <c r="L1801" s="334"/>
      <c r="M1801" s="332"/>
      <c r="N1801" s="335"/>
    </row>
    <row r="1802" spans="11:14" x14ac:dyDescent="0.2">
      <c r="K1802" s="333"/>
      <c r="L1802" s="334"/>
      <c r="M1802" s="332"/>
      <c r="N1802" s="335"/>
    </row>
    <row r="1803" spans="11:14" x14ac:dyDescent="0.2">
      <c r="K1803" s="333"/>
      <c r="L1803" s="334"/>
      <c r="M1803" s="332"/>
      <c r="N1803" s="335"/>
    </row>
    <row r="1804" spans="11:14" x14ac:dyDescent="0.2">
      <c r="K1804" s="333"/>
      <c r="L1804" s="334"/>
      <c r="M1804" s="332"/>
      <c r="N1804" s="335"/>
    </row>
    <row r="1805" spans="11:14" x14ac:dyDescent="0.2">
      <c r="K1805" s="333"/>
      <c r="L1805" s="334"/>
      <c r="M1805" s="332"/>
      <c r="N1805" s="335"/>
    </row>
    <row r="1806" spans="11:14" x14ac:dyDescent="0.2">
      <c r="K1806" s="333"/>
      <c r="L1806" s="334"/>
      <c r="M1806" s="332"/>
      <c r="N1806" s="335"/>
    </row>
    <row r="1807" spans="11:14" x14ac:dyDescent="0.2">
      <c r="K1807" s="333"/>
      <c r="L1807" s="334"/>
      <c r="M1807" s="332"/>
      <c r="N1807" s="335"/>
    </row>
    <row r="1808" spans="11:14" x14ac:dyDescent="0.2">
      <c r="K1808" s="333"/>
      <c r="L1808" s="334"/>
      <c r="M1808" s="332"/>
      <c r="N1808" s="335"/>
    </row>
    <row r="1809" spans="11:14" x14ac:dyDescent="0.2">
      <c r="K1809" s="333"/>
      <c r="L1809" s="334"/>
      <c r="M1809" s="332"/>
      <c r="N1809" s="335"/>
    </row>
    <row r="1810" spans="11:14" x14ac:dyDescent="0.2">
      <c r="K1810" s="333"/>
      <c r="L1810" s="334"/>
      <c r="M1810" s="332"/>
      <c r="N1810" s="335"/>
    </row>
    <row r="1811" spans="11:14" x14ac:dyDescent="0.2">
      <c r="K1811" s="333"/>
      <c r="L1811" s="334"/>
      <c r="M1811" s="332"/>
      <c r="N1811" s="335"/>
    </row>
    <row r="1812" spans="11:14" x14ac:dyDescent="0.2">
      <c r="K1812" s="333"/>
      <c r="L1812" s="334"/>
      <c r="M1812" s="332"/>
      <c r="N1812" s="335"/>
    </row>
    <row r="1813" spans="11:14" x14ac:dyDescent="0.2">
      <c r="K1813" s="333"/>
      <c r="L1813" s="334"/>
      <c r="M1813" s="332"/>
      <c r="N1813" s="335"/>
    </row>
    <row r="1814" spans="11:14" x14ac:dyDescent="0.2">
      <c r="K1814" s="333"/>
      <c r="L1814" s="334"/>
      <c r="M1814" s="332"/>
      <c r="N1814" s="335"/>
    </row>
    <row r="1815" spans="11:14" x14ac:dyDescent="0.2">
      <c r="K1815" s="333"/>
      <c r="L1815" s="334"/>
      <c r="M1815" s="332"/>
      <c r="N1815" s="335"/>
    </row>
    <row r="1816" spans="11:14" x14ac:dyDescent="0.2">
      <c r="K1816" s="333"/>
      <c r="L1816" s="334"/>
      <c r="M1816" s="332"/>
      <c r="N1816" s="335"/>
    </row>
    <row r="1817" spans="11:14" x14ac:dyDescent="0.2">
      <c r="K1817" s="333"/>
      <c r="L1817" s="334"/>
      <c r="M1817" s="332"/>
      <c r="N1817" s="335"/>
    </row>
    <row r="1818" spans="11:14" x14ac:dyDescent="0.2">
      <c r="K1818" s="333"/>
      <c r="L1818" s="334"/>
      <c r="M1818" s="332"/>
      <c r="N1818" s="335"/>
    </row>
    <row r="1819" spans="11:14" x14ac:dyDescent="0.2">
      <c r="K1819" s="333"/>
      <c r="L1819" s="334"/>
      <c r="M1819" s="332"/>
      <c r="N1819" s="335"/>
    </row>
    <row r="1820" spans="11:14" x14ac:dyDescent="0.2">
      <c r="K1820" s="333"/>
      <c r="L1820" s="334"/>
      <c r="M1820" s="332"/>
      <c r="N1820" s="335"/>
    </row>
    <row r="1821" spans="11:14" x14ac:dyDescent="0.2">
      <c r="K1821" s="333"/>
      <c r="L1821" s="334"/>
      <c r="M1821" s="332"/>
      <c r="N1821" s="335"/>
    </row>
    <row r="1822" spans="11:14" x14ac:dyDescent="0.2">
      <c r="K1822" s="333"/>
      <c r="L1822" s="334"/>
      <c r="M1822" s="332"/>
      <c r="N1822" s="335"/>
    </row>
    <row r="1823" spans="11:14" x14ac:dyDescent="0.2">
      <c r="K1823" s="333"/>
      <c r="L1823" s="334"/>
      <c r="M1823" s="332"/>
      <c r="N1823" s="335"/>
    </row>
    <row r="1824" spans="11:14" x14ac:dyDescent="0.2">
      <c r="K1824" s="333"/>
      <c r="L1824" s="334"/>
      <c r="M1824" s="332"/>
      <c r="N1824" s="335"/>
    </row>
    <row r="1825" spans="11:14" x14ac:dyDescent="0.2">
      <c r="K1825" s="333"/>
      <c r="L1825" s="334"/>
      <c r="M1825" s="332"/>
      <c r="N1825" s="335"/>
    </row>
    <row r="1826" spans="11:14" x14ac:dyDescent="0.2">
      <c r="K1826" s="333"/>
      <c r="L1826" s="334"/>
      <c r="M1826" s="332"/>
      <c r="N1826" s="335"/>
    </row>
    <row r="1827" spans="11:14" x14ac:dyDescent="0.2">
      <c r="K1827" s="333"/>
      <c r="L1827" s="334"/>
      <c r="M1827" s="332"/>
      <c r="N1827" s="335"/>
    </row>
    <row r="1828" spans="11:14" x14ac:dyDescent="0.2">
      <c r="K1828" s="333"/>
      <c r="L1828" s="334"/>
      <c r="M1828" s="332"/>
      <c r="N1828" s="335"/>
    </row>
    <row r="1829" spans="11:14" x14ac:dyDescent="0.2">
      <c r="K1829" s="333"/>
      <c r="L1829" s="334"/>
      <c r="M1829" s="332"/>
      <c r="N1829" s="335"/>
    </row>
    <row r="1830" spans="11:14" x14ac:dyDescent="0.2">
      <c r="K1830" s="333"/>
      <c r="L1830" s="334"/>
      <c r="M1830" s="332"/>
      <c r="N1830" s="335"/>
    </row>
    <row r="1831" spans="11:14" x14ac:dyDescent="0.2">
      <c r="K1831" s="333"/>
      <c r="L1831" s="334"/>
      <c r="M1831" s="332"/>
      <c r="N1831" s="335"/>
    </row>
    <row r="1832" spans="11:14" x14ac:dyDescent="0.2">
      <c r="K1832" s="333"/>
      <c r="L1832" s="334"/>
      <c r="M1832" s="332"/>
      <c r="N1832" s="335"/>
    </row>
    <row r="1833" spans="11:14" x14ac:dyDescent="0.2">
      <c r="K1833" s="333"/>
      <c r="L1833" s="334"/>
      <c r="M1833" s="332"/>
      <c r="N1833" s="335"/>
    </row>
    <row r="1834" spans="11:14" x14ac:dyDescent="0.2">
      <c r="K1834" s="333"/>
      <c r="L1834" s="334"/>
      <c r="M1834" s="332"/>
      <c r="N1834" s="335"/>
    </row>
    <row r="1835" spans="11:14" x14ac:dyDescent="0.2">
      <c r="K1835" s="333"/>
      <c r="L1835" s="334"/>
      <c r="M1835" s="332"/>
      <c r="N1835" s="335"/>
    </row>
    <row r="1836" spans="11:14" x14ac:dyDescent="0.2">
      <c r="K1836" s="333"/>
      <c r="L1836" s="334"/>
      <c r="M1836" s="332"/>
      <c r="N1836" s="335"/>
    </row>
    <row r="1837" spans="11:14" x14ac:dyDescent="0.2">
      <c r="K1837" s="333"/>
      <c r="L1837" s="334"/>
      <c r="M1837" s="332"/>
      <c r="N1837" s="335"/>
    </row>
    <row r="1838" spans="11:14" x14ac:dyDescent="0.2">
      <c r="K1838" s="333"/>
      <c r="L1838" s="334"/>
      <c r="M1838" s="332"/>
      <c r="N1838" s="335"/>
    </row>
    <row r="1839" spans="11:14" x14ac:dyDescent="0.2">
      <c r="K1839" s="333"/>
      <c r="L1839" s="334"/>
      <c r="M1839" s="332"/>
      <c r="N1839" s="335"/>
    </row>
    <row r="1840" spans="11:14" x14ac:dyDescent="0.2">
      <c r="K1840" s="333"/>
      <c r="L1840" s="334"/>
      <c r="M1840" s="332"/>
      <c r="N1840" s="335"/>
    </row>
    <row r="1841" spans="11:14" x14ac:dyDescent="0.2">
      <c r="K1841" s="333"/>
      <c r="L1841" s="334"/>
      <c r="M1841" s="332"/>
      <c r="N1841" s="335"/>
    </row>
    <row r="1842" spans="11:14" x14ac:dyDescent="0.2">
      <c r="K1842" s="333"/>
      <c r="L1842" s="334"/>
      <c r="M1842" s="332"/>
      <c r="N1842" s="335"/>
    </row>
    <row r="1843" spans="11:14" x14ac:dyDescent="0.2">
      <c r="K1843" s="333"/>
      <c r="L1843" s="334"/>
      <c r="M1843" s="332"/>
      <c r="N1843" s="335"/>
    </row>
    <row r="1844" spans="11:14" x14ac:dyDescent="0.2">
      <c r="K1844" s="333"/>
      <c r="L1844" s="334"/>
      <c r="M1844" s="332"/>
      <c r="N1844" s="335"/>
    </row>
    <row r="1845" spans="11:14" x14ac:dyDescent="0.2">
      <c r="K1845" s="333"/>
      <c r="L1845" s="334"/>
      <c r="M1845" s="332"/>
      <c r="N1845" s="335"/>
    </row>
    <row r="1846" spans="11:14" x14ac:dyDescent="0.2">
      <c r="K1846" s="333"/>
      <c r="L1846" s="334"/>
      <c r="M1846" s="332"/>
      <c r="N1846" s="335"/>
    </row>
    <row r="1847" spans="11:14" x14ac:dyDescent="0.2">
      <c r="K1847" s="333"/>
      <c r="L1847" s="334"/>
      <c r="M1847" s="332"/>
      <c r="N1847" s="335"/>
    </row>
    <row r="1848" spans="11:14" x14ac:dyDescent="0.2">
      <c r="K1848" s="333"/>
      <c r="L1848" s="334"/>
      <c r="M1848" s="332"/>
      <c r="N1848" s="335"/>
    </row>
    <row r="1849" spans="11:14" x14ac:dyDescent="0.2">
      <c r="K1849" s="333"/>
      <c r="L1849" s="334"/>
      <c r="M1849" s="332"/>
      <c r="N1849" s="335"/>
    </row>
    <row r="1850" spans="11:14" x14ac:dyDescent="0.2">
      <c r="K1850" s="333"/>
      <c r="L1850" s="334"/>
      <c r="M1850" s="332"/>
      <c r="N1850" s="335"/>
    </row>
    <row r="1851" spans="11:14" x14ac:dyDescent="0.2">
      <c r="K1851" s="333"/>
      <c r="L1851" s="334"/>
      <c r="M1851" s="332"/>
      <c r="N1851" s="335"/>
    </row>
    <row r="1852" spans="11:14" x14ac:dyDescent="0.2">
      <c r="K1852" s="333"/>
      <c r="L1852" s="334"/>
      <c r="M1852" s="332"/>
      <c r="N1852" s="335"/>
    </row>
    <row r="1853" spans="11:14" x14ac:dyDescent="0.2">
      <c r="K1853" s="333"/>
      <c r="L1853" s="334"/>
      <c r="M1853" s="332"/>
      <c r="N1853" s="335"/>
    </row>
    <row r="1854" spans="11:14" x14ac:dyDescent="0.2">
      <c r="K1854" s="333"/>
      <c r="L1854" s="334"/>
      <c r="M1854" s="332"/>
      <c r="N1854" s="335"/>
    </row>
    <row r="1855" spans="11:14" x14ac:dyDescent="0.2">
      <c r="K1855" s="333"/>
      <c r="L1855" s="334"/>
      <c r="M1855" s="332"/>
      <c r="N1855" s="335"/>
    </row>
    <row r="1856" spans="11:14" x14ac:dyDescent="0.2">
      <c r="K1856" s="333"/>
      <c r="L1856" s="334"/>
      <c r="M1856" s="332"/>
      <c r="N1856" s="335"/>
    </row>
    <row r="1857" spans="11:14" x14ac:dyDescent="0.2">
      <c r="K1857" s="333"/>
      <c r="L1857" s="334"/>
      <c r="M1857" s="332"/>
      <c r="N1857" s="335"/>
    </row>
    <row r="1858" spans="11:14" x14ac:dyDescent="0.2">
      <c r="K1858" s="333"/>
      <c r="L1858" s="334"/>
      <c r="M1858" s="332"/>
      <c r="N1858" s="335"/>
    </row>
    <row r="1859" spans="11:14" x14ac:dyDescent="0.2">
      <c r="K1859" s="333"/>
      <c r="L1859" s="334"/>
      <c r="M1859" s="332"/>
      <c r="N1859" s="335"/>
    </row>
    <row r="1860" spans="11:14" x14ac:dyDescent="0.2">
      <c r="K1860" s="333"/>
      <c r="L1860" s="334"/>
      <c r="M1860" s="332"/>
      <c r="N1860" s="335"/>
    </row>
    <row r="1861" spans="11:14" x14ac:dyDescent="0.2">
      <c r="K1861" s="333"/>
      <c r="L1861" s="334"/>
      <c r="M1861" s="332"/>
      <c r="N1861" s="335"/>
    </row>
    <row r="1862" spans="11:14" x14ac:dyDescent="0.2">
      <c r="K1862" s="333"/>
      <c r="L1862" s="334"/>
      <c r="M1862" s="332"/>
      <c r="N1862" s="335"/>
    </row>
    <row r="1863" spans="11:14" x14ac:dyDescent="0.2">
      <c r="K1863" s="333"/>
      <c r="L1863" s="334"/>
      <c r="M1863" s="332"/>
      <c r="N1863" s="335"/>
    </row>
    <row r="1864" spans="11:14" x14ac:dyDescent="0.2">
      <c r="K1864" s="333"/>
      <c r="L1864" s="334"/>
      <c r="M1864" s="332"/>
      <c r="N1864" s="335"/>
    </row>
    <row r="1865" spans="11:14" x14ac:dyDescent="0.2">
      <c r="K1865" s="333"/>
      <c r="L1865" s="334"/>
      <c r="M1865" s="332"/>
      <c r="N1865" s="335"/>
    </row>
    <row r="1866" spans="11:14" x14ac:dyDescent="0.2">
      <c r="K1866" s="333"/>
      <c r="L1866" s="334"/>
      <c r="M1866" s="332"/>
      <c r="N1866" s="335"/>
    </row>
    <row r="1867" spans="11:14" x14ac:dyDescent="0.2">
      <c r="K1867" s="333"/>
      <c r="L1867" s="334"/>
      <c r="M1867" s="332"/>
      <c r="N1867" s="335"/>
    </row>
    <row r="1868" spans="11:14" x14ac:dyDescent="0.2">
      <c r="K1868" s="333"/>
      <c r="L1868" s="334"/>
      <c r="M1868" s="332"/>
      <c r="N1868" s="335"/>
    </row>
    <row r="1869" spans="11:14" x14ac:dyDescent="0.2">
      <c r="K1869" s="333"/>
      <c r="L1869" s="334"/>
      <c r="M1869" s="332"/>
      <c r="N1869" s="335"/>
    </row>
    <row r="1870" spans="11:14" x14ac:dyDescent="0.2">
      <c r="K1870" s="333"/>
      <c r="L1870" s="334"/>
      <c r="M1870" s="332"/>
      <c r="N1870" s="335"/>
    </row>
    <row r="1871" spans="11:14" x14ac:dyDescent="0.2">
      <c r="K1871" s="333"/>
      <c r="L1871" s="334"/>
      <c r="M1871" s="332"/>
      <c r="N1871" s="335"/>
    </row>
    <row r="1872" spans="11:14" x14ac:dyDescent="0.2">
      <c r="K1872" s="333"/>
      <c r="L1872" s="334"/>
      <c r="M1872" s="332"/>
      <c r="N1872" s="335"/>
    </row>
    <row r="1873" spans="11:14" x14ac:dyDescent="0.2">
      <c r="K1873" s="333"/>
      <c r="L1873" s="334"/>
      <c r="M1873" s="332"/>
      <c r="N1873" s="335"/>
    </row>
    <row r="1874" spans="11:14" x14ac:dyDescent="0.2">
      <c r="K1874" s="333"/>
      <c r="L1874" s="334"/>
      <c r="M1874" s="332"/>
      <c r="N1874" s="335"/>
    </row>
    <row r="1875" spans="11:14" x14ac:dyDescent="0.2">
      <c r="K1875" s="333"/>
      <c r="L1875" s="334"/>
      <c r="M1875" s="332"/>
      <c r="N1875" s="335"/>
    </row>
    <row r="1876" spans="11:14" x14ac:dyDescent="0.2">
      <c r="K1876" s="333"/>
      <c r="L1876" s="334"/>
      <c r="M1876" s="332"/>
      <c r="N1876" s="335"/>
    </row>
    <row r="1877" spans="11:14" x14ac:dyDescent="0.2">
      <c r="K1877" s="333"/>
      <c r="L1877" s="334"/>
      <c r="M1877" s="332"/>
      <c r="N1877" s="335"/>
    </row>
    <row r="1878" spans="11:14" x14ac:dyDescent="0.2">
      <c r="K1878" s="333"/>
      <c r="L1878" s="334"/>
      <c r="M1878" s="332"/>
      <c r="N1878" s="335"/>
    </row>
    <row r="1879" spans="11:14" x14ac:dyDescent="0.2">
      <c r="K1879" s="333"/>
      <c r="L1879" s="334"/>
      <c r="M1879" s="332"/>
      <c r="N1879" s="335"/>
    </row>
    <row r="1880" spans="11:14" x14ac:dyDescent="0.2">
      <c r="K1880" s="333"/>
      <c r="L1880" s="334"/>
      <c r="M1880" s="332"/>
      <c r="N1880" s="335"/>
    </row>
    <row r="1881" spans="11:14" x14ac:dyDescent="0.2">
      <c r="K1881" s="333"/>
      <c r="L1881" s="334"/>
      <c r="M1881" s="332"/>
      <c r="N1881" s="335"/>
    </row>
    <row r="1882" spans="11:14" x14ac:dyDescent="0.2">
      <c r="K1882" s="333"/>
      <c r="L1882" s="334"/>
      <c r="M1882" s="332"/>
      <c r="N1882" s="335"/>
    </row>
    <row r="1883" spans="11:14" x14ac:dyDescent="0.2">
      <c r="K1883" s="333"/>
      <c r="L1883" s="334"/>
      <c r="M1883" s="332"/>
      <c r="N1883" s="335"/>
    </row>
    <row r="1884" spans="11:14" x14ac:dyDescent="0.2">
      <c r="K1884" s="333"/>
      <c r="L1884" s="334"/>
      <c r="M1884" s="332"/>
      <c r="N1884" s="335"/>
    </row>
    <row r="1885" spans="11:14" x14ac:dyDescent="0.2">
      <c r="K1885" s="333"/>
      <c r="L1885" s="334"/>
      <c r="M1885" s="332"/>
      <c r="N1885" s="335"/>
    </row>
    <row r="1886" spans="11:14" x14ac:dyDescent="0.2">
      <c r="K1886" s="333"/>
      <c r="L1886" s="334"/>
      <c r="M1886" s="332"/>
      <c r="N1886" s="335"/>
    </row>
    <row r="1887" spans="11:14" x14ac:dyDescent="0.2">
      <c r="K1887" s="333"/>
      <c r="L1887" s="334"/>
      <c r="M1887" s="332"/>
      <c r="N1887" s="335"/>
    </row>
    <row r="1888" spans="11:14" x14ac:dyDescent="0.2">
      <c r="K1888" s="333"/>
      <c r="L1888" s="334"/>
      <c r="M1888" s="332"/>
      <c r="N1888" s="335"/>
    </row>
    <row r="1889" spans="11:14" x14ac:dyDescent="0.2">
      <c r="K1889" s="333"/>
      <c r="L1889" s="334"/>
      <c r="M1889" s="332"/>
      <c r="N1889" s="335"/>
    </row>
    <row r="1890" spans="11:14" x14ac:dyDescent="0.2">
      <c r="K1890" s="333"/>
      <c r="L1890" s="334"/>
      <c r="M1890" s="332"/>
      <c r="N1890" s="335"/>
    </row>
    <row r="1891" spans="11:14" x14ac:dyDescent="0.2">
      <c r="K1891" s="333"/>
      <c r="L1891" s="334"/>
      <c r="M1891" s="332"/>
      <c r="N1891" s="335"/>
    </row>
    <row r="1892" spans="11:14" x14ac:dyDescent="0.2">
      <c r="K1892" s="333"/>
      <c r="L1892" s="334"/>
      <c r="M1892" s="332"/>
      <c r="N1892" s="335"/>
    </row>
    <row r="1893" spans="11:14" x14ac:dyDescent="0.2">
      <c r="K1893" s="333"/>
      <c r="L1893" s="334"/>
      <c r="M1893" s="332"/>
      <c r="N1893" s="335"/>
    </row>
    <row r="1894" spans="11:14" x14ac:dyDescent="0.2">
      <c r="K1894" s="333"/>
      <c r="L1894" s="334"/>
      <c r="M1894" s="332"/>
      <c r="N1894" s="335"/>
    </row>
    <row r="1895" spans="11:14" x14ac:dyDescent="0.2">
      <c r="K1895" s="333"/>
      <c r="L1895" s="334"/>
      <c r="M1895" s="332"/>
      <c r="N1895" s="335"/>
    </row>
    <row r="1896" spans="11:14" x14ac:dyDescent="0.2">
      <c r="K1896" s="333"/>
      <c r="L1896" s="334"/>
      <c r="M1896" s="332"/>
      <c r="N1896" s="335"/>
    </row>
    <row r="1897" spans="11:14" x14ac:dyDescent="0.2">
      <c r="K1897" s="333"/>
      <c r="L1897" s="334"/>
      <c r="M1897" s="332"/>
      <c r="N1897" s="335"/>
    </row>
    <row r="1898" spans="11:14" x14ac:dyDescent="0.2">
      <c r="K1898" s="333"/>
      <c r="L1898" s="334"/>
      <c r="M1898" s="332"/>
      <c r="N1898" s="335"/>
    </row>
    <row r="1899" spans="11:14" x14ac:dyDescent="0.2">
      <c r="K1899" s="333"/>
      <c r="L1899" s="334"/>
      <c r="M1899" s="332"/>
      <c r="N1899" s="335"/>
    </row>
    <row r="1900" spans="11:14" x14ac:dyDescent="0.2">
      <c r="K1900" s="333"/>
      <c r="L1900" s="334"/>
      <c r="M1900" s="332"/>
      <c r="N1900" s="335"/>
    </row>
    <row r="1901" spans="11:14" x14ac:dyDescent="0.2">
      <c r="K1901" s="333"/>
      <c r="L1901" s="334"/>
      <c r="M1901" s="332"/>
      <c r="N1901" s="335"/>
    </row>
    <row r="1902" spans="11:14" x14ac:dyDescent="0.2">
      <c r="K1902" s="333"/>
      <c r="L1902" s="334"/>
      <c r="M1902" s="332"/>
      <c r="N1902" s="335"/>
    </row>
    <row r="1903" spans="11:14" x14ac:dyDescent="0.2">
      <c r="K1903" s="333"/>
      <c r="L1903" s="334"/>
      <c r="M1903" s="332"/>
      <c r="N1903" s="335"/>
    </row>
    <row r="1904" spans="11:14" x14ac:dyDescent="0.2">
      <c r="K1904" s="333"/>
      <c r="L1904" s="334"/>
      <c r="M1904" s="332"/>
      <c r="N1904" s="335"/>
    </row>
    <row r="1905" spans="11:14" x14ac:dyDescent="0.2">
      <c r="K1905" s="333"/>
      <c r="L1905" s="334"/>
      <c r="M1905" s="332"/>
      <c r="N1905" s="335"/>
    </row>
    <row r="1906" spans="11:14" x14ac:dyDescent="0.2">
      <c r="K1906" s="333"/>
      <c r="L1906" s="334"/>
      <c r="M1906" s="332"/>
      <c r="N1906" s="335"/>
    </row>
    <row r="1907" spans="11:14" x14ac:dyDescent="0.2">
      <c r="K1907" s="333"/>
      <c r="L1907" s="334"/>
      <c r="M1907" s="332"/>
      <c r="N1907" s="335"/>
    </row>
    <row r="1908" spans="11:14" x14ac:dyDescent="0.2">
      <c r="K1908" s="333"/>
      <c r="L1908" s="334"/>
      <c r="M1908" s="332"/>
      <c r="N1908" s="335"/>
    </row>
    <row r="1909" spans="11:14" x14ac:dyDescent="0.2">
      <c r="K1909" s="333"/>
      <c r="L1909" s="334"/>
      <c r="M1909" s="332"/>
      <c r="N1909" s="335"/>
    </row>
    <row r="1910" spans="11:14" x14ac:dyDescent="0.2">
      <c r="K1910" s="333"/>
      <c r="L1910" s="334"/>
      <c r="M1910" s="332"/>
      <c r="N1910" s="335"/>
    </row>
    <row r="1911" spans="11:14" x14ac:dyDescent="0.2">
      <c r="K1911" s="333"/>
      <c r="L1911" s="334"/>
      <c r="M1911" s="332"/>
      <c r="N1911" s="335"/>
    </row>
    <row r="1912" spans="11:14" x14ac:dyDescent="0.2">
      <c r="K1912" s="333"/>
      <c r="L1912" s="334"/>
      <c r="M1912" s="332"/>
      <c r="N1912" s="335"/>
    </row>
    <row r="1913" spans="11:14" x14ac:dyDescent="0.2">
      <c r="K1913" s="333"/>
      <c r="L1913" s="334"/>
      <c r="M1913" s="332"/>
      <c r="N1913" s="335"/>
    </row>
    <row r="1914" spans="11:14" x14ac:dyDescent="0.2">
      <c r="K1914" s="333"/>
      <c r="L1914" s="334"/>
      <c r="M1914" s="332"/>
      <c r="N1914" s="335"/>
    </row>
    <row r="1915" spans="11:14" x14ac:dyDescent="0.2">
      <c r="K1915" s="333"/>
      <c r="L1915" s="334"/>
      <c r="M1915" s="332"/>
      <c r="N1915" s="335"/>
    </row>
    <row r="1916" spans="11:14" x14ac:dyDescent="0.2">
      <c r="K1916" s="333"/>
      <c r="L1916" s="334"/>
      <c r="M1916" s="332"/>
      <c r="N1916" s="335"/>
    </row>
    <row r="1917" spans="11:14" x14ac:dyDescent="0.2">
      <c r="K1917" s="333"/>
      <c r="L1917" s="334"/>
      <c r="M1917" s="332"/>
      <c r="N1917" s="335"/>
    </row>
    <row r="1918" spans="11:14" x14ac:dyDescent="0.2">
      <c r="K1918" s="333"/>
      <c r="L1918" s="334"/>
      <c r="M1918" s="332"/>
      <c r="N1918" s="335"/>
    </row>
    <row r="1919" spans="11:14" x14ac:dyDescent="0.2">
      <c r="K1919" s="333"/>
      <c r="L1919" s="334"/>
      <c r="M1919" s="332"/>
      <c r="N1919" s="335"/>
    </row>
    <row r="1920" spans="11:14" x14ac:dyDescent="0.2">
      <c r="K1920" s="333"/>
      <c r="L1920" s="334"/>
      <c r="M1920" s="332"/>
      <c r="N1920" s="335"/>
    </row>
    <row r="1921" spans="11:14" x14ac:dyDescent="0.2">
      <c r="K1921" s="333"/>
      <c r="L1921" s="334"/>
      <c r="M1921" s="332"/>
      <c r="N1921" s="335"/>
    </row>
    <row r="1922" spans="11:14" x14ac:dyDescent="0.2">
      <c r="K1922" s="333"/>
      <c r="L1922" s="334"/>
      <c r="M1922" s="332"/>
      <c r="N1922" s="335"/>
    </row>
    <row r="1923" spans="11:14" x14ac:dyDescent="0.2">
      <c r="K1923" s="333"/>
      <c r="L1923" s="334"/>
      <c r="M1923" s="332"/>
      <c r="N1923" s="335"/>
    </row>
    <row r="1924" spans="11:14" x14ac:dyDescent="0.2">
      <c r="K1924" s="333"/>
      <c r="L1924" s="334"/>
      <c r="M1924" s="332"/>
      <c r="N1924" s="335"/>
    </row>
    <row r="1925" spans="11:14" x14ac:dyDescent="0.2">
      <c r="K1925" s="333"/>
      <c r="L1925" s="334"/>
      <c r="M1925" s="332"/>
      <c r="N1925" s="335"/>
    </row>
    <row r="1926" spans="11:14" x14ac:dyDescent="0.2">
      <c r="K1926" s="333"/>
      <c r="L1926" s="334"/>
      <c r="M1926" s="332"/>
      <c r="N1926" s="335"/>
    </row>
    <row r="1927" spans="11:14" x14ac:dyDescent="0.2">
      <c r="K1927" s="333"/>
      <c r="L1927" s="334"/>
      <c r="M1927" s="332"/>
      <c r="N1927" s="335"/>
    </row>
    <row r="1928" spans="11:14" x14ac:dyDescent="0.2">
      <c r="K1928" s="333"/>
      <c r="L1928" s="334"/>
      <c r="M1928" s="332"/>
      <c r="N1928" s="335"/>
    </row>
    <row r="1929" spans="11:14" x14ac:dyDescent="0.2">
      <c r="K1929" s="333"/>
      <c r="L1929" s="334"/>
      <c r="M1929" s="332"/>
      <c r="N1929" s="335"/>
    </row>
    <row r="1930" spans="11:14" x14ac:dyDescent="0.2">
      <c r="K1930" s="333"/>
      <c r="L1930" s="334"/>
      <c r="M1930" s="332"/>
      <c r="N1930" s="335"/>
    </row>
    <row r="1931" spans="11:14" x14ac:dyDescent="0.2">
      <c r="K1931" s="333"/>
      <c r="L1931" s="334"/>
      <c r="M1931" s="332"/>
      <c r="N1931" s="335"/>
    </row>
    <row r="1932" spans="11:14" x14ac:dyDescent="0.2">
      <c r="K1932" s="333"/>
      <c r="L1932" s="334"/>
      <c r="M1932" s="332"/>
      <c r="N1932" s="335"/>
    </row>
    <row r="1933" spans="11:14" x14ac:dyDescent="0.2">
      <c r="K1933" s="333"/>
      <c r="L1933" s="334"/>
      <c r="M1933" s="332"/>
      <c r="N1933" s="335"/>
    </row>
    <row r="1934" spans="11:14" x14ac:dyDescent="0.2">
      <c r="K1934" s="333"/>
      <c r="L1934" s="334"/>
      <c r="M1934" s="332"/>
      <c r="N1934" s="335"/>
    </row>
    <row r="1935" spans="11:14" x14ac:dyDescent="0.2">
      <c r="K1935" s="333"/>
      <c r="L1935" s="334"/>
      <c r="M1935" s="332"/>
      <c r="N1935" s="335"/>
    </row>
    <row r="1936" spans="11:14" x14ac:dyDescent="0.2">
      <c r="K1936" s="333"/>
      <c r="L1936" s="334"/>
      <c r="M1936" s="332"/>
      <c r="N1936" s="335"/>
    </row>
    <row r="1937" spans="11:14" x14ac:dyDescent="0.2">
      <c r="K1937" s="333"/>
      <c r="L1937" s="334"/>
      <c r="M1937" s="332"/>
      <c r="N1937" s="335"/>
    </row>
    <row r="1938" spans="11:14" x14ac:dyDescent="0.2">
      <c r="K1938" s="333"/>
      <c r="L1938" s="334"/>
      <c r="M1938" s="332"/>
      <c r="N1938" s="335"/>
    </row>
    <row r="1939" spans="11:14" x14ac:dyDescent="0.2">
      <c r="K1939" s="333"/>
      <c r="L1939" s="334"/>
      <c r="M1939" s="332"/>
      <c r="N1939" s="335"/>
    </row>
    <row r="1940" spans="11:14" x14ac:dyDescent="0.2">
      <c r="K1940" s="333"/>
      <c r="L1940" s="334"/>
      <c r="M1940" s="332"/>
      <c r="N1940" s="335"/>
    </row>
    <row r="1941" spans="11:14" x14ac:dyDescent="0.2">
      <c r="K1941" s="333"/>
      <c r="L1941" s="334"/>
      <c r="M1941" s="332"/>
      <c r="N1941" s="335"/>
    </row>
    <row r="1942" spans="11:14" x14ac:dyDescent="0.2">
      <c r="K1942" s="333"/>
      <c r="L1942" s="334"/>
      <c r="M1942" s="332"/>
      <c r="N1942" s="335"/>
    </row>
    <row r="1943" spans="11:14" x14ac:dyDescent="0.2">
      <c r="K1943" s="333"/>
      <c r="L1943" s="334"/>
      <c r="M1943" s="332"/>
      <c r="N1943" s="335"/>
    </row>
    <row r="1944" spans="11:14" x14ac:dyDescent="0.2">
      <c r="K1944" s="333"/>
      <c r="L1944" s="334"/>
      <c r="M1944" s="332"/>
      <c r="N1944" s="335"/>
    </row>
    <row r="1945" spans="11:14" x14ac:dyDescent="0.2">
      <c r="K1945" s="333"/>
      <c r="L1945" s="334"/>
      <c r="M1945" s="332"/>
      <c r="N1945" s="335"/>
    </row>
    <row r="1946" spans="11:14" x14ac:dyDescent="0.2">
      <c r="K1946" s="333"/>
      <c r="L1946" s="334"/>
      <c r="M1946" s="332"/>
      <c r="N1946" s="335"/>
    </row>
    <row r="1947" spans="11:14" x14ac:dyDescent="0.2">
      <c r="K1947" s="333"/>
      <c r="L1947" s="334"/>
      <c r="M1947" s="332"/>
      <c r="N1947" s="335"/>
    </row>
    <row r="1948" spans="11:14" x14ac:dyDescent="0.2">
      <c r="K1948" s="333"/>
      <c r="L1948" s="334"/>
      <c r="M1948" s="332"/>
      <c r="N1948" s="335"/>
    </row>
    <row r="1949" spans="11:14" x14ac:dyDescent="0.2">
      <c r="K1949" s="333"/>
      <c r="L1949" s="334"/>
      <c r="M1949" s="332"/>
      <c r="N1949" s="335"/>
    </row>
    <row r="1950" spans="11:14" x14ac:dyDescent="0.2">
      <c r="K1950" s="333"/>
      <c r="L1950" s="334"/>
      <c r="M1950" s="332"/>
      <c r="N1950" s="335"/>
    </row>
    <row r="1951" spans="11:14" x14ac:dyDescent="0.2">
      <c r="K1951" s="333"/>
      <c r="L1951" s="334"/>
      <c r="M1951" s="332"/>
      <c r="N1951" s="335"/>
    </row>
    <row r="1952" spans="11:14" x14ac:dyDescent="0.2">
      <c r="K1952" s="333"/>
      <c r="L1952" s="334"/>
      <c r="M1952" s="332"/>
      <c r="N1952" s="335"/>
    </row>
    <row r="1953" spans="11:14" x14ac:dyDescent="0.2">
      <c r="K1953" s="333"/>
      <c r="L1953" s="334"/>
      <c r="M1953" s="332"/>
      <c r="N1953" s="335"/>
    </row>
    <row r="1954" spans="11:14" x14ac:dyDescent="0.2">
      <c r="K1954" s="333"/>
      <c r="L1954" s="334"/>
      <c r="M1954" s="332"/>
      <c r="N1954" s="335"/>
    </row>
    <row r="1955" spans="11:14" x14ac:dyDescent="0.2">
      <c r="K1955" s="333"/>
      <c r="L1955" s="334"/>
      <c r="M1955" s="332"/>
      <c r="N1955" s="335"/>
    </row>
    <row r="1956" spans="11:14" x14ac:dyDescent="0.2">
      <c r="K1956" s="333"/>
      <c r="L1956" s="334"/>
      <c r="M1956" s="332"/>
      <c r="N1956" s="335"/>
    </row>
    <row r="1957" spans="11:14" x14ac:dyDescent="0.2">
      <c r="K1957" s="333"/>
      <c r="L1957" s="334"/>
      <c r="M1957" s="332"/>
      <c r="N1957" s="335"/>
    </row>
    <row r="1958" spans="11:14" x14ac:dyDescent="0.2">
      <c r="K1958" s="333"/>
      <c r="L1958" s="334"/>
      <c r="M1958" s="332"/>
      <c r="N1958" s="335"/>
    </row>
    <row r="1959" spans="11:14" x14ac:dyDescent="0.2">
      <c r="K1959" s="333"/>
      <c r="L1959" s="334"/>
      <c r="M1959" s="332"/>
      <c r="N1959" s="335"/>
    </row>
    <row r="1960" spans="11:14" x14ac:dyDescent="0.2">
      <c r="K1960" s="333"/>
      <c r="L1960" s="334"/>
      <c r="M1960" s="332"/>
      <c r="N1960" s="335"/>
    </row>
    <row r="1961" spans="11:14" x14ac:dyDescent="0.2">
      <c r="K1961" s="333"/>
      <c r="L1961" s="334"/>
      <c r="M1961" s="332"/>
      <c r="N1961" s="335"/>
    </row>
    <row r="1962" spans="11:14" x14ac:dyDescent="0.2">
      <c r="K1962" s="333"/>
      <c r="L1962" s="334"/>
      <c r="M1962" s="332"/>
      <c r="N1962" s="335"/>
    </row>
    <row r="1963" spans="11:14" x14ac:dyDescent="0.2">
      <c r="K1963" s="333"/>
      <c r="L1963" s="334"/>
      <c r="M1963" s="332"/>
      <c r="N1963" s="335"/>
    </row>
    <row r="1964" spans="11:14" x14ac:dyDescent="0.2">
      <c r="K1964" s="333"/>
      <c r="L1964" s="334"/>
      <c r="M1964" s="332"/>
      <c r="N1964" s="335"/>
    </row>
    <row r="1965" spans="11:14" x14ac:dyDescent="0.2">
      <c r="K1965" s="333"/>
      <c r="L1965" s="334"/>
      <c r="M1965" s="332"/>
      <c r="N1965" s="335"/>
    </row>
    <row r="1966" spans="11:14" x14ac:dyDescent="0.2">
      <c r="K1966" s="333"/>
      <c r="L1966" s="334"/>
      <c r="M1966" s="332"/>
      <c r="N1966" s="335"/>
    </row>
    <row r="1967" spans="11:14" x14ac:dyDescent="0.2">
      <c r="K1967" s="333"/>
      <c r="L1967" s="334"/>
      <c r="M1967" s="332"/>
      <c r="N1967" s="335"/>
    </row>
    <row r="1968" spans="11:14" x14ac:dyDescent="0.2">
      <c r="K1968" s="333"/>
      <c r="L1968" s="334"/>
      <c r="M1968" s="332"/>
      <c r="N1968" s="335"/>
    </row>
    <row r="1969" spans="11:14" x14ac:dyDescent="0.2">
      <c r="K1969" s="333"/>
      <c r="L1969" s="334"/>
      <c r="M1969" s="332"/>
      <c r="N1969" s="335"/>
    </row>
    <row r="1970" spans="11:14" x14ac:dyDescent="0.2">
      <c r="K1970" s="333"/>
      <c r="L1970" s="334"/>
      <c r="M1970" s="332"/>
      <c r="N1970" s="335"/>
    </row>
    <row r="1971" spans="11:14" x14ac:dyDescent="0.2">
      <c r="K1971" s="333"/>
      <c r="L1971" s="334"/>
      <c r="M1971" s="332"/>
      <c r="N1971" s="335"/>
    </row>
    <row r="1972" spans="11:14" x14ac:dyDescent="0.2">
      <c r="K1972" s="333"/>
      <c r="L1972" s="334"/>
      <c r="M1972" s="332"/>
      <c r="N1972" s="335"/>
    </row>
    <row r="1973" spans="11:14" x14ac:dyDescent="0.2">
      <c r="K1973" s="333"/>
      <c r="L1973" s="334"/>
      <c r="M1973" s="332"/>
      <c r="N1973" s="335"/>
    </row>
    <row r="1974" spans="11:14" x14ac:dyDescent="0.2">
      <c r="K1974" s="333"/>
      <c r="L1974" s="334"/>
      <c r="M1974" s="332"/>
      <c r="N1974" s="335"/>
    </row>
    <row r="1975" spans="11:14" x14ac:dyDescent="0.2">
      <c r="K1975" s="333"/>
      <c r="L1975" s="334"/>
      <c r="M1975" s="332"/>
      <c r="N1975" s="335"/>
    </row>
    <row r="1976" spans="11:14" x14ac:dyDescent="0.2">
      <c r="K1976" s="333"/>
      <c r="L1976" s="334"/>
      <c r="M1976" s="332"/>
      <c r="N1976" s="335"/>
    </row>
    <row r="1977" spans="11:14" x14ac:dyDescent="0.2">
      <c r="K1977" s="333"/>
      <c r="L1977" s="334"/>
      <c r="M1977" s="332"/>
      <c r="N1977" s="335"/>
    </row>
    <row r="1978" spans="11:14" x14ac:dyDescent="0.2">
      <c r="K1978" s="333"/>
      <c r="L1978" s="334"/>
      <c r="M1978" s="332"/>
      <c r="N1978" s="335"/>
    </row>
    <row r="1979" spans="11:14" x14ac:dyDescent="0.2">
      <c r="K1979" s="333"/>
      <c r="L1979" s="334"/>
      <c r="M1979" s="332"/>
      <c r="N1979" s="335"/>
    </row>
    <row r="1980" spans="11:14" x14ac:dyDescent="0.2">
      <c r="K1980" s="333"/>
      <c r="L1980" s="334"/>
      <c r="M1980" s="332"/>
      <c r="N1980" s="335"/>
    </row>
    <row r="1981" spans="11:14" x14ac:dyDescent="0.2">
      <c r="K1981" s="333"/>
      <c r="L1981" s="334"/>
      <c r="M1981" s="332"/>
      <c r="N1981" s="335"/>
    </row>
    <row r="1982" spans="11:14" x14ac:dyDescent="0.2">
      <c r="K1982" s="333"/>
      <c r="L1982" s="334"/>
      <c r="M1982" s="332"/>
      <c r="N1982" s="335"/>
    </row>
    <row r="1983" spans="11:14" x14ac:dyDescent="0.2">
      <c r="K1983" s="333"/>
      <c r="L1983" s="334"/>
      <c r="M1983" s="332"/>
      <c r="N1983" s="335"/>
    </row>
    <row r="1984" spans="11:14" x14ac:dyDescent="0.2">
      <c r="K1984" s="333"/>
      <c r="L1984" s="334"/>
      <c r="M1984" s="332"/>
      <c r="N1984" s="335"/>
    </row>
    <row r="1985" spans="11:14" x14ac:dyDescent="0.2">
      <c r="K1985" s="333"/>
      <c r="L1985" s="334"/>
      <c r="M1985" s="332"/>
      <c r="N1985" s="335"/>
    </row>
    <row r="1986" spans="11:14" x14ac:dyDescent="0.2">
      <c r="K1986" s="333"/>
      <c r="L1986" s="334"/>
      <c r="M1986" s="332"/>
      <c r="N1986" s="335"/>
    </row>
    <row r="1987" spans="11:14" x14ac:dyDescent="0.2">
      <c r="K1987" s="333"/>
      <c r="L1987" s="334"/>
      <c r="M1987" s="332"/>
      <c r="N1987" s="335"/>
    </row>
    <row r="1988" spans="11:14" x14ac:dyDescent="0.2">
      <c r="K1988" s="333"/>
      <c r="L1988" s="334"/>
      <c r="M1988" s="332"/>
      <c r="N1988" s="335"/>
    </row>
    <row r="1989" spans="11:14" x14ac:dyDescent="0.2">
      <c r="K1989" s="333"/>
      <c r="L1989" s="334"/>
      <c r="M1989" s="332"/>
      <c r="N1989" s="335"/>
    </row>
    <row r="1990" spans="11:14" x14ac:dyDescent="0.2">
      <c r="K1990" s="333"/>
      <c r="L1990" s="334"/>
      <c r="M1990" s="332"/>
      <c r="N1990" s="335"/>
    </row>
    <row r="1991" spans="11:14" x14ac:dyDescent="0.2">
      <c r="K1991" s="333"/>
      <c r="L1991" s="334"/>
      <c r="M1991" s="332"/>
      <c r="N1991" s="335"/>
    </row>
    <row r="1992" spans="11:14" x14ac:dyDescent="0.2">
      <c r="K1992" s="333"/>
      <c r="L1992" s="334"/>
      <c r="M1992" s="332"/>
      <c r="N1992" s="335"/>
    </row>
    <row r="1993" spans="11:14" x14ac:dyDescent="0.2">
      <c r="K1993" s="333"/>
      <c r="L1993" s="334"/>
      <c r="M1993" s="332"/>
      <c r="N1993" s="335"/>
    </row>
    <row r="1994" spans="11:14" x14ac:dyDescent="0.2">
      <c r="K1994" s="333"/>
      <c r="L1994" s="334"/>
      <c r="M1994" s="332"/>
      <c r="N1994" s="335"/>
    </row>
    <row r="1995" spans="11:14" x14ac:dyDescent="0.2">
      <c r="K1995" s="333"/>
      <c r="L1995" s="334"/>
      <c r="M1995" s="332"/>
      <c r="N1995" s="335"/>
    </row>
    <row r="1996" spans="11:14" x14ac:dyDescent="0.2">
      <c r="K1996" s="333"/>
      <c r="L1996" s="334"/>
      <c r="M1996" s="332"/>
      <c r="N1996" s="335"/>
    </row>
    <row r="1997" spans="11:14" x14ac:dyDescent="0.2">
      <c r="K1997" s="333"/>
      <c r="L1997" s="334"/>
      <c r="M1997" s="332"/>
      <c r="N1997" s="335"/>
    </row>
    <row r="1998" spans="11:14" x14ac:dyDescent="0.2">
      <c r="K1998" s="333"/>
      <c r="L1998" s="334"/>
      <c r="M1998" s="332"/>
      <c r="N1998" s="335"/>
    </row>
    <row r="1999" spans="11:14" x14ac:dyDescent="0.2">
      <c r="K1999" s="333"/>
      <c r="L1999" s="334"/>
      <c r="M1999" s="332"/>
      <c r="N1999" s="335"/>
    </row>
    <row r="2000" spans="11:14" x14ac:dyDescent="0.2">
      <c r="K2000" s="333"/>
      <c r="L2000" s="334"/>
      <c r="M2000" s="332"/>
      <c r="N2000" s="335"/>
    </row>
    <row r="2001" spans="11:14" x14ac:dyDescent="0.2">
      <c r="K2001" s="333"/>
      <c r="L2001" s="334"/>
      <c r="M2001" s="332"/>
      <c r="N2001" s="335"/>
    </row>
    <row r="2002" spans="11:14" x14ac:dyDescent="0.2">
      <c r="K2002" s="333"/>
      <c r="L2002" s="334"/>
      <c r="M2002" s="332"/>
      <c r="N2002" s="335"/>
    </row>
    <row r="2003" spans="11:14" x14ac:dyDescent="0.2">
      <c r="K2003" s="333"/>
      <c r="L2003" s="334"/>
      <c r="M2003" s="332"/>
      <c r="N2003" s="335"/>
    </row>
    <row r="2004" spans="11:14" x14ac:dyDescent="0.2">
      <c r="K2004" s="333"/>
      <c r="L2004" s="334"/>
      <c r="M2004" s="332"/>
      <c r="N2004" s="335"/>
    </row>
    <row r="2005" spans="11:14" x14ac:dyDescent="0.2">
      <c r="K2005" s="333"/>
      <c r="L2005" s="334"/>
      <c r="M2005" s="332"/>
      <c r="N2005" s="335"/>
    </row>
    <row r="2006" spans="11:14" x14ac:dyDescent="0.2">
      <c r="K2006" s="333"/>
      <c r="L2006" s="334"/>
      <c r="M2006" s="332"/>
      <c r="N2006" s="335"/>
    </row>
    <row r="2007" spans="11:14" x14ac:dyDescent="0.2">
      <c r="K2007" s="333"/>
      <c r="L2007" s="334"/>
      <c r="M2007" s="332"/>
      <c r="N2007" s="335"/>
    </row>
    <row r="2008" spans="11:14" x14ac:dyDescent="0.2">
      <c r="K2008" s="333"/>
      <c r="L2008" s="334"/>
      <c r="M2008" s="332"/>
      <c r="N2008" s="335"/>
    </row>
    <row r="2009" spans="11:14" x14ac:dyDescent="0.2">
      <c r="K2009" s="333"/>
      <c r="L2009" s="334"/>
      <c r="M2009" s="332"/>
      <c r="N2009" s="335"/>
    </row>
    <row r="2010" spans="11:14" x14ac:dyDescent="0.2">
      <c r="K2010" s="333"/>
      <c r="L2010" s="334"/>
      <c r="M2010" s="332"/>
      <c r="N2010" s="335"/>
    </row>
    <row r="2011" spans="11:14" x14ac:dyDescent="0.2">
      <c r="K2011" s="333"/>
      <c r="L2011" s="334"/>
      <c r="M2011" s="332"/>
      <c r="N2011" s="335"/>
    </row>
    <row r="2012" spans="11:14" x14ac:dyDescent="0.2">
      <c r="K2012" s="333"/>
      <c r="L2012" s="334"/>
      <c r="M2012" s="332"/>
      <c r="N2012" s="335"/>
    </row>
    <row r="2013" spans="11:14" x14ac:dyDescent="0.2">
      <c r="K2013" s="333"/>
      <c r="L2013" s="334"/>
      <c r="M2013" s="332"/>
      <c r="N2013" s="335"/>
    </row>
    <row r="2014" spans="11:14" x14ac:dyDescent="0.2">
      <c r="K2014" s="333"/>
      <c r="L2014" s="334"/>
      <c r="M2014" s="332"/>
      <c r="N2014" s="335"/>
    </row>
    <row r="2015" spans="11:14" x14ac:dyDescent="0.2">
      <c r="K2015" s="333"/>
      <c r="L2015" s="334"/>
      <c r="M2015" s="332"/>
      <c r="N2015" s="335"/>
    </row>
    <row r="2016" spans="11:14" x14ac:dyDescent="0.2">
      <c r="K2016" s="333"/>
      <c r="L2016" s="334"/>
      <c r="M2016" s="332"/>
      <c r="N2016" s="335"/>
    </row>
    <row r="2017" spans="11:14" x14ac:dyDescent="0.2">
      <c r="K2017" s="333"/>
      <c r="L2017" s="334"/>
      <c r="M2017" s="332"/>
      <c r="N2017" s="335"/>
    </row>
    <row r="2018" spans="11:14" x14ac:dyDescent="0.2">
      <c r="K2018" s="333"/>
      <c r="L2018" s="334"/>
      <c r="M2018" s="332"/>
      <c r="N2018" s="335"/>
    </row>
    <row r="2019" spans="11:14" x14ac:dyDescent="0.2">
      <c r="K2019" s="333"/>
      <c r="L2019" s="334"/>
      <c r="M2019" s="332"/>
      <c r="N2019" s="335"/>
    </row>
    <row r="2020" spans="11:14" x14ac:dyDescent="0.2">
      <c r="K2020" s="333"/>
      <c r="L2020" s="334"/>
      <c r="M2020" s="332"/>
      <c r="N2020" s="335"/>
    </row>
    <row r="2021" spans="11:14" x14ac:dyDescent="0.2">
      <c r="K2021" s="333"/>
      <c r="L2021" s="334"/>
      <c r="M2021" s="332"/>
      <c r="N2021" s="335"/>
    </row>
    <row r="2022" spans="11:14" x14ac:dyDescent="0.2">
      <c r="K2022" s="333"/>
      <c r="L2022" s="334"/>
      <c r="M2022" s="332"/>
      <c r="N2022" s="335"/>
    </row>
    <row r="2023" spans="11:14" x14ac:dyDescent="0.2">
      <c r="K2023" s="333"/>
      <c r="L2023" s="334"/>
      <c r="M2023" s="332"/>
      <c r="N2023" s="335"/>
    </row>
    <row r="2024" spans="11:14" x14ac:dyDescent="0.2">
      <c r="K2024" s="333"/>
      <c r="L2024" s="334"/>
      <c r="M2024" s="332"/>
      <c r="N2024" s="335"/>
    </row>
    <row r="2025" spans="11:14" x14ac:dyDescent="0.2">
      <c r="K2025" s="333"/>
      <c r="L2025" s="334"/>
      <c r="M2025" s="332"/>
      <c r="N2025" s="335"/>
    </row>
    <row r="2026" spans="11:14" x14ac:dyDescent="0.2">
      <c r="K2026" s="333"/>
      <c r="L2026" s="334"/>
      <c r="M2026" s="332"/>
      <c r="N2026" s="335"/>
    </row>
    <row r="2027" spans="11:14" x14ac:dyDescent="0.2">
      <c r="K2027" s="333"/>
      <c r="L2027" s="334"/>
      <c r="M2027" s="332"/>
      <c r="N2027" s="335"/>
    </row>
    <row r="2028" spans="11:14" x14ac:dyDescent="0.2">
      <c r="K2028" s="333"/>
      <c r="L2028" s="334"/>
      <c r="M2028" s="332"/>
      <c r="N2028" s="335"/>
    </row>
    <row r="2029" spans="11:14" x14ac:dyDescent="0.2">
      <c r="K2029" s="333"/>
      <c r="L2029" s="334"/>
      <c r="M2029" s="332"/>
      <c r="N2029" s="335"/>
    </row>
    <row r="2030" spans="11:14" x14ac:dyDescent="0.2">
      <c r="K2030" s="333"/>
      <c r="L2030" s="334"/>
      <c r="M2030" s="332"/>
      <c r="N2030" s="335"/>
    </row>
    <row r="2031" spans="11:14" x14ac:dyDescent="0.2">
      <c r="K2031" s="333"/>
      <c r="L2031" s="334"/>
      <c r="M2031" s="332"/>
      <c r="N2031" s="335"/>
    </row>
    <row r="2032" spans="11:14" x14ac:dyDescent="0.2">
      <c r="K2032" s="333"/>
      <c r="L2032" s="334"/>
      <c r="M2032" s="332"/>
      <c r="N2032" s="335"/>
    </row>
    <row r="2033" spans="11:14" x14ac:dyDescent="0.2">
      <c r="K2033" s="333"/>
      <c r="L2033" s="334"/>
      <c r="M2033" s="332"/>
      <c r="N2033" s="335"/>
    </row>
    <row r="2034" spans="11:14" x14ac:dyDescent="0.2">
      <c r="K2034" s="333"/>
      <c r="L2034" s="334"/>
      <c r="M2034" s="332"/>
      <c r="N2034" s="335"/>
    </row>
    <row r="2035" spans="11:14" x14ac:dyDescent="0.2">
      <c r="K2035" s="333"/>
      <c r="L2035" s="334"/>
      <c r="M2035" s="332"/>
      <c r="N2035" s="335"/>
    </row>
    <row r="2036" spans="11:14" x14ac:dyDescent="0.2">
      <c r="K2036" s="333"/>
      <c r="L2036" s="334"/>
      <c r="M2036" s="332"/>
      <c r="N2036" s="335"/>
    </row>
    <row r="2037" spans="11:14" x14ac:dyDescent="0.2">
      <c r="K2037" s="333"/>
      <c r="L2037" s="334"/>
      <c r="M2037" s="332"/>
      <c r="N2037" s="335"/>
    </row>
    <row r="2038" spans="11:14" x14ac:dyDescent="0.2">
      <c r="K2038" s="333"/>
      <c r="L2038" s="334"/>
      <c r="M2038" s="332"/>
      <c r="N2038" s="335"/>
    </row>
    <row r="2039" spans="11:14" x14ac:dyDescent="0.2">
      <c r="K2039" s="333"/>
      <c r="L2039" s="334"/>
      <c r="M2039" s="332"/>
      <c r="N2039" s="335"/>
    </row>
    <row r="2040" spans="11:14" x14ac:dyDescent="0.2">
      <c r="K2040" s="333"/>
      <c r="L2040" s="334"/>
      <c r="M2040" s="332"/>
      <c r="N2040" s="335"/>
    </row>
    <row r="2041" spans="11:14" x14ac:dyDescent="0.2">
      <c r="K2041" s="333"/>
      <c r="L2041" s="334"/>
      <c r="M2041" s="332"/>
      <c r="N2041" s="335"/>
    </row>
    <row r="2042" spans="11:14" x14ac:dyDescent="0.2">
      <c r="K2042" s="333"/>
      <c r="L2042" s="334"/>
      <c r="M2042" s="332"/>
      <c r="N2042" s="335"/>
    </row>
    <row r="2043" spans="11:14" x14ac:dyDescent="0.2">
      <c r="K2043" s="333"/>
      <c r="L2043" s="334"/>
      <c r="M2043" s="332"/>
      <c r="N2043" s="335"/>
    </row>
    <row r="2044" spans="11:14" x14ac:dyDescent="0.2">
      <c r="K2044" s="333"/>
      <c r="L2044" s="334"/>
      <c r="M2044" s="332"/>
      <c r="N2044" s="335"/>
    </row>
    <row r="2045" spans="11:14" x14ac:dyDescent="0.2">
      <c r="K2045" s="333"/>
      <c r="L2045" s="334"/>
      <c r="M2045" s="332"/>
      <c r="N2045" s="335"/>
    </row>
    <row r="2046" spans="11:14" x14ac:dyDescent="0.2">
      <c r="K2046" s="333"/>
      <c r="L2046" s="334"/>
      <c r="M2046" s="332"/>
      <c r="N2046" s="335"/>
    </row>
    <row r="2047" spans="11:14" x14ac:dyDescent="0.2">
      <c r="K2047" s="333"/>
      <c r="L2047" s="334"/>
      <c r="M2047" s="332"/>
      <c r="N2047" s="335"/>
    </row>
    <row r="2048" spans="11:14" x14ac:dyDescent="0.2">
      <c r="K2048" s="333"/>
      <c r="L2048" s="334"/>
      <c r="M2048" s="332"/>
      <c r="N2048" s="335"/>
    </row>
    <row r="2049" spans="11:14" x14ac:dyDescent="0.2">
      <c r="K2049" s="333"/>
      <c r="L2049" s="334"/>
      <c r="M2049" s="332"/>
      <c r="N2049" s="335"/>
    </row>
    <row r="2050" spans="11:14" x14ac:dyDescent="0.2">
      <c r="K2050" s="333"/>
      <c r="L2050" s="334"/>
      <c r="M2050" s="332"/>
      <c r="N2050" s="335"/>
    </row>
    <row r="2051" spans="11:14" x14ac:dyDescent="0.2">
      <c r="K2051" s="333"/>
      <c r="L2051" s="334"/>
      <c r="M2051" s="332"/>
      <c r="N2051" s="335"/>
    </row>
    <row r="2052" spans="11:14" x14ac:dyDescent="0.2">
      <c r="K2052" s="333"/>
      <c r="L2052" s="334"/>
      <c r="M2052" s="332"/>
      <c r="N2052" s="335"/>
    </row>
    <row r="2053" spans="11:14" x14ac:dyDescent="0.2">
      <c r="K2053" s="333"/>
      <c r="L2053" s="334"/>
      <c r="M2053" s="332"/>
      <c r="N2053" s="335"/>
    </row>
    <row r="2054" spans="11:14" x14ac:dyDescent="0.2">
      <c r="K2054" s="333"/>
      <c r="L2054" s="334"/>
      <c r="M2054" s="332"/>
      <c r="N2054" s="335"/>
    </row>
    <row r="2055" spans="11:14" x14ac:dyDescent="0.2">
      <c r="K2055" s="333"/>
      <c r="L2055" s="334"/>
      <c r="M2055" s="332"/>
      <c r="N2055" s="335"/>
    </row>
    <row r="2056" spans="11:14" x14ac:dyDescent="0.2">
      <c r="K2056" s="333"/>
      <c r="L2056" s="334"/>
      <c r="M2056" s="332"/>
      <c r="N2056" s="335"/>
    </row>
    <row r="2057" spans="11:14" x14ac:dyDescent="0.2">
      <c r="K2057" s="333"/>
      <c r="L2057" s="334"/>
      <c r="M2057" s="332"/>
      <c r="N2057" s="335"/>
    </row>
    <row r="2058" spans="11:14" x14ac:dyDescent="0.2">
      <c r="K2058" s="333"/>
      <c r="L2058" s="334"/>
      <c r="M2058" s="332"/>
      <c r="N2058" s="335"/>
    </row>
    <row r="2059" spans="11:14" x14ac:dyDescent="0.2">
      <c r="K2059" s="333"/>
      <c r="L2059" s="334"/>
      <c r="M2059" s="332"/>
      <c r="N2059" s="335"/>
    </row>
    <row r="2060" spans="11:14" x14ac:dyDescent="0.2">
      <c r="K2060" s="333"/>
      <c r="L2060" s="334"/>
      <c r="M2060" s="332"/>
      <c r="N2060" s="335"/>
    </row>
    <row r="2061" spans="11:14" x14ac:dyDescent="0.2">
      <c r="K2061" s="333"/>
      <c r="L2061" s="334"/>
      <c r="M2061" s="332"/>
      <c r="N2061" s="335"/>
    </row>
    <row r="2062" spans="11:14" x14ac:dyDescent="0.2">
      <c r="K2062" s="333"/>
      <c r="L2062" s="334"/>
      <c r="M2062" s="332"/>
      <c r="N2062" s="335"/>
    </row>
    <row r="2063" spans="11:14" x14ac:dyDescent="0.2">
      <c r="K2063" s="333"/>
      <c r="L2063" s="334"/>
      <c r="M2063" s="332"/>
      <c r="N2063" s="335"/>
    </row>
    <row r="2064" spans="11:14" x14ac:dyDescent="0.2">
      <c r="K2064" s="333"/>
      <c r="L2064" s="334"/>
      <c r="M2064" s="332"/>
      <c r="N2064" s="335"/>
    </row>
    <row r="2065" spans="11:14" x14ac:dyDescent="0.2">
      <c r="K2065" s="333"/>
      <c r="L2065" s="334"/>
      <c r="M2065" s="332"/>
      <c r="N2065" s="335"/>
    </row>
    <row r="2066" spans="11:14" x14ac:dyDescent="0.2">
      <c r="K2066" s="333"/>
      <c r="L2066" s="334"/>
      <c r="M2066" s="332"/>
      <c r="N2066" s="335"/>
    </row>
    <row r="2067" spans="11:14" x14ac:dyDescent="0.2">
      <c r="K2067" s="333"/>
      <c r="L2067" s="334"/>
      <c r="M2067" s="332"/>
      <c r="N2067" s="335"/>
    </row>
    <row r="2068" spans="11:14" x14ac:dyDescent="0.2">
      <c r="K2068" s="333"/>
      <c r="L2068" s="334"/>
      <c r="M2068" s="332"/>
      <c r="N2068" s="335"/>
    </row>
    <row r="2069" spans="11:14" x14ac:dyDescent="0.2">
      <c r="K2069" s="333"/>
      <c r="L2069" s="334"/>
      <c r="M2069" s="332"/>
      <c r="N2069" s="335"/>
    </row>
    <row r="2070" spans="11:14" x14ac:dyDescent="0.2">
      <c r="K2070" s="333"/>
      <c r="L2070" s="334"/>
      <c r="M2070" s="332"/>
      <c r="N2070" s="335"/>
    </row>
    <row r="2071" spans="11:14" x14ac:dyDescent="0.2">
      <c r="K2071" s="333"/>
      <c r="L2071" s="334"/>
      <c r="M2071" s="332"/>
      <c r="N2071" s="335"/>
    </row>
    <row r="2072" spans="11:14" x14ac:dyDescent="0.2">
      <c r="K2072" s="333"/>
      <c r="L2072" s="334"/>
      <c r="M2072" s="332"/>
      <c r="N2072" s="335"/>
    </row>
    <row r="2073" spans="11:14" x14ac:dyDescent="0.2">
      <c r="K2073" s="333"/>
      <c r="L2073" s="334"/>
      <c r="M2073" s="332"/>
      <c r="N2073" s="335"/>
    </row>
    <row r="2074" spans="11:14" x14ac:dyDescent="0.2">
      <c r="K2074" s="333"/>
      <c r="L2074" s="334"/>
      <c r="M2074" s="332"/>
      <c r="N2074" s="335"/>
    </row>
    <row r="2075" spans="11:14" x14ac:dyDescent="0.2">
      <c r="K2075" s="333"/>
      <c r="L2075" s="334"/>
      <c r="M2075" s="332"/>
      <c r="N2075" s="335"/>
    </row>
    <row r="2076" spans="11:14" x14ac:dyDescent="0.2">
      <c r="K2076" s="333"/>
      <c r="L2076" s="334"/>
      <c r="M2076" s="332"/>
      <c r="N2076" s="335"/>
    </row>
    <row r="2077" spans="11:14" x14ac:dyDescent="0.2">
      <c r="K2077" s="333"/>
      <c r="L2077" s="334"/>
      <c r="M2077" s="332"/>
      <c r="N2077" s="335"/>
    </row>
    <row r="2078" spans="11:14" x14ac:dyDescent="0.2">
      <c r="K2078" s="333"/>
      <c r="L2078" s="334"/>
      <c r="M2078" s="332"/>
      <c r="N2078" s="335"/>
    </row>
    <row r="2079" spans="11:14" x14ac:dyDescent="0.2">
      <c r="K2079" s="333"/>
      <c r="L2079" s="334"/>
      <c r="M2079" s="332"/>
      <c r="N2079" s="335"/>
    </row>
    <row r="2080" spans="11:14" x14ac:dyDescent="0.2">
      <c r="K2080" s="333"/>
      <c r="L2080" s="334"/>
      <c r="M2080" s="332"/>
      <c r="N2080" s="335"/>
    </row>
    <row r="2081" spans="11:14" x14ac:dyDescent="0.2">
      <c r="K2081" s="333"/>
      <c r="L2081" s="334"/>
      <c r="M2081" s="332"/>
      <c r="N2081" s="335"/>
    </row>
    <row r="2082" spans="11:14" x14ac:dyDescent="0.2">
      <c r="K2082" s="333"/>
      <c r="L2082" s="334"/>
      <c r="M2082" s="332"/>
      <c r="N2082" s="335"/>
    </row>
    <row r="2083" spans="11:14" x14ac:dyDescent="0.2">
      <c r="K2083" s="333"/>
      <c r="L2083" s="334"/>
      <c r="M2083" s="332"/>
      <c r="N2083" s="335"/>
    </row>
    <row r="2084" spans="11:14" x14ac:dyDescent="0.2">
      <c r="K2084" s="333"/>
      <c r="L2084" s="334"/>
      <c r="M2084" s="332"/>
      <c r="N2084" s="335"/>
    </row>
    <row r="2085" spans="11:14" x14ac:dyDescent="0.2">
      <c r="K2085" s="333"/>
      <c r="L2085" s="334"/>
      <c r="M2085" s="332"/>
      <c r="N2085" s="335"/>
    </row>
    <row r="2086" spans="11:14" x14ac:dyDescent="0.2">
      <c r="K2086" s="333"/>
      <c r="L2086" s="334"/>
      <c r="M2086" s="332"/>
      <c r="N2086" s="335"/>
    </row>
    <row r="2087" spans="11:14" x14ac:dyDescent="0.2">
      <c r="K2087" s="333"/>
      <c r="L2087" s="334"/>
      <c r="M2087" s="332"/>
      <c r="N2087" s="335"/>
    </row>
    <row r="2088" spans="11:14" x14ac:dyDescent="0.2">
      <c r="K2088" s="333"/>
      <c r="L2088" s="334"/>
      <c r="M2088" s="332"/>
      <c r="N2088" s="335"/>
    </row>
    <row r="2089" spans="11:14" x14ac:dyDescent="0.2">
      <c r="K2089" s="333"/>
      <c r="L2089" s="334"/>
      <c r="M2089" s="332"/>
      <c r="N2089" s="335"/>
    </row>
    <row r="2090" spans="11:14" x14ac:dyDescent="0.2">
      <c r="K2090" s="333"/>
      <c r="L2090" s="334"/>
      <c r="M2090" s="332"/>
      <c r="N2090" s="335"/>
    </row>
    <row r="2091" spans="11:14" x14ac:dyDescent="0.2">
      <c r="K2091" s="333"/>
      <c r="L2091" s="334"/>
      <c r="M2091" s="332"/>
      <c r="N2091" s="335"/>
    </row>
    <row r="2092" spans="11:14" x14ac:dyDescent="0.2">
      <c r="K2092" s="333"/>
      <c r="L2092" s="334"/>
      <c r="M2092" s="332"/>
      <c r="N2092" s="335"/>
    </row>
    <row r="2093" spans="11:14" x14ac:dyDescent="0.2">
      <c r="K2093" s="333"/>
      <c r="L2093" s="334"/>
      <c r="M2093" s="332"/>
      <c r="N2093" s="335"/>
    </row>
    <row r="2094" spans="11:14" x14ac:dyDescent="0.2">
      <c r="K2094" s="333"/>
      <c r="L2094" s="334"/>
      <c r="M2094" s="332"/>
      <c r="N2094" s="335"/>
    </row>
    <row r="2095" spans="11:14" x14ac:dyDescent="0.2">
      <c r="K2095" s="333"/>
      <c r="L2095" s="334"/>
      <c r="M2095" s="332"/>
      <c r="N2095" s="335"/>
    </row>
    <row r="2096" spans="11:14" x14ac:dyDescent="0.2">
      <c r="K2096" s="333"/>
      <c r="L2096" s="334"/>
      <c r="M2096" s="332"/>
      <c r="N2096" s="335"/>
    </row>
    <row r="2097" spans="11:14" x14ac:dyDescent="0.2">
      <c r="K2097" s="333"/>
      <c r="L2097" s="334"/>
      <c r="M2097" s="332"/>
      <c r="N2097" s="335"/>
    </row>
    <row r="2098" spans="11:14" x14ac:dyDescent="0.2">
      <c r="K2098" s="333"/>
      <c r="L2098" s="334"/>
      <c r="M2098" s="332"/>
      <c r="N2098" s="335"/>
    </row>
    <row r="2099" spans="11:14" x14ac:dyDescent="0.2">
      <c r="K2099" s="333"/>
      <c r="L2099" s="334"/>
      <c r="M2099" s="332"/>
      <c r="N2099" s="335"/>
    </row>
    <row r="2100" spans="11:14" x14ac:dyDescent="0.2">
      <c r="K2100" s="333"/>
      <c r="L2100" s="334"/>
      <c r="M2100" s="332"/>
      <c r="N2100" s="335"/>
    </row>
    <row r="2101" spans="11:14" x14ac:dyDescent="0.2">
      <c r="K2101" s="333"/>
      <c r="L2101" s="334"/>
      <c r="M2101" s="332"/>
      <c r="N2101" s="335"/>
    </row>
    <row r="2102" spans="11:14" x14ac:dyDescent="0.2">
      <c r="K2102" s="333"/>
      <c r="L2102" s="334"/>
      <c r="M2102" s="332"/>
      <c r="N2102" s="335"/>
    </row>
    <row r="2103" spans="11:14" x14ac:dyDescent="0.2">
      <c r="K2103" s="333"/>
      <c r="L2103" s="334"/>
      <c r="M2103" s="332"/>
      <c r="N2103" s="335"/>
    </row>
    <row r="2104" spans="11:14" x14ac:dyDescent="0.2">
      <c r="K2104" s="333"/>
      <c r="L2104" s="334"/>
      <c r="M2104" s="332"/>
      <c r="N2104" s="335"/>
    </row>
    <row r="2105" spans="11:14" x14ac:dyDescent="0.2">
      <c r="K2105" s="333"/>
      <c r="L2105" s="334"/>
      <c r="M2105" s="332"/>
      <c r="N2105" s="335"/>
    </row>
    <row r="2106" spans="11:14" x14ac:dyDescent="0.2">
      <c r="K2106" s="333"/>
      <c r="L2106" s="334"/>
      <c r="M2106" s="332"/>
      <c r="N2106" s="335"/>
    </row>
    <row r="2107" spans="11:14" x14ac:dyDescent="0.2">
      <c r="K2107" s="333"/>
      <c r="L2107" s="334"/>
      <c r="M2107" s="332"/>
      <c r="N2107" s="335"/>
    </row>
    <row r="2108" spans="11:14" x14ac:dyDescent="0.2">
      <c r="K2108" s="333"/>
      <c r="L2108" s="334"/>
      <c r="M2108" s="332"/>
      <c r="N2108" s="335"/>
    </row>
    <row r="2109" spans="11:14" x14ac:dyDescent="0.2">
      <c r="K2109" s="333"/>
      <c r="L2109" s="334"/>
      <c r="M2109" s="332"/>
      <c r="N2109" s="335"/>
    </row>
    <row r="2110" spans="11:14" x14ac:dyDescent="0.2">
      <c r="K2110" s="333"/>
      <c r="L2110" s="334"/>
      <c r="M2110" s="332"/>
      <c r="N2110" s="335"/>
    </row>
    <row r="2111" spans="11:14" x14ac:dyDescent="0.2">
      <c r="K2111" s="333"/>
      <c r="L2111" s="334"/>
      <c r="M2111" s="332"/>
      <c r="N2111" s="335"/>
    </row>
    <row r="2112" spans="11:14" x14ac:dyDescent="0.2">
      <c r="K2112" s="333"/>
      <c r="L2112" s="334"/>
      <c r="M2112" s="332"/>
      <c r="N2112" s="335"/>
    </row>
    <row r="2113" spans="11:14" x14ac:dyDescent="0.2">
      <c r="K2113" s="333"/>
      <c r="L2113" s="334"/>
      <c r="M2113" s="332"/>
      <c r="N2113" s="335"/>
    </row>
    <row r="2114" spans="11:14" x14ac:dyDescent="0.2">
      <c r="K2114" s="333"/>
      <c r="L2114" s="334"/>
      <c r="M2114" s="332"/>
      <c r="N2114" s="335"/>
    </row>
    <row r="2115" spans="11:14" x14ac:dyDescent="0.2">
      <c r="K2115" s="333"/>
      <c r="L2115" s="334"/>
      <c r="M2115" s="332"/>
      <c r="N2115" s="335"/>
    </row>
    <row r="2116" spans="11:14" x14ac:dyDescent="0.2">
      <c r="K2116" s="333"/>
      <c r="L2116" s="334"/>
      <c r="M2116" s="332"/>
      <c r="N2116" s="335"/>
    </row>
    <row r="2117" spans="11:14" x14ac:dyDescent="0.2">
      <c r="K2117" s="333"/>
      <c r="L2117" s="334"/>
      <c r="M2117" s="332"/>
      <c r="N2117" s="335"/>
    </row>
    <row r="2118" spans="11:14" x14ac:dyDescent="0.2">
      <c r="K2118" s="333"/>
      <c r="L2118" s="334"/>
      <c r="M2118" s="332"/>
      <c r="N2118" s="335"/>
    </row>
    <row r="2119" spans="11:14" x14ac:dyDescent="0.2">
      <c r="K2119" s="333"/>
      <c r="L2119" s="334"/>
      <c r="M2119" s="332"/>
      <c r="N2119" s="335"/>
    </row>
    <row r="2120" spans="11:14" x14ac:dyDescent="0.2">
      <c r="K2120" s="333"/>
      <c r="L2120" s="334"/>
      <c r="M2120" s="332"/>
      <c r="N2120" s="335"/>
    </row>
    <row r="2121" spans="11:14" x14ac:dyDescent="0.2">
      <c r="K2121" s="333"/>
      <c r="L2121" s="334"/>
      <c r="M2121" s="332"/>
      <c r="N2121" s="335"/>
    </row>
    <row r="2122" spans="11:14" x14ac:dyDescent="0.2">
      <c r="K2122" s="333"/>
      <c r="L2122" s="334"/>
      <c r="M2122" s="332"/>
      <c r="N2122" s="335"/>
    </row>
    <row r="2123" spans="11:14" x14ac:dyDescent="0.2">
      <c r="K2123" s="333"/>
      <c r="L2123" s="334"/>
      <c r="M2123" s="332"/>
      <c r="N2123" s="335"/>
    </row>
    <row r="2124" spans="11:14" x14ac:dyDescent="0.2">
      <c r="K2124" s="333"/>
      <c r="L2124" s="334"/>
      <c r="M2124" s="332"/>
      <c r="N2124" s="335"/>
    </row>
    <row r="2125" spans="11:14" x14ac:dyDescent="0.2">
      <c r="K2125" s="333"/>
      <c r="L2125" s="334"/>
      <c r="M2125" s="332"/>
      <c r="N2125" s="335"/>
    </row>
    <row r="2126" spans="11:14" x14ac:dyDescent="0.2">
      <c r="K2126" s="333"/>
      <c r="L2126" s="334"/>
      <c r="M2126" s="332"/>
      <c r="N2126" s="335"/>
    </row>
    <row r="2127" spans="11:14" x14ac:dyDescent="0.2">
      <c r="K2127" s="333"/>
      <c r="L2127" s="334"/>
      <c r="M2127" s="332"/>
      <c r="N2127" s="335"/>
    </row>
    <row r="2128" spans="11:14" x14ac:dyDescent="0.2">
      <c r="K2128" s="333"/>
      <c r="L2128" s="334"/>
      <c r="M2128" s="332"/>
      <c r="N2128" s="335"/>
    </row>
    <row r="2129" spans="11:14" x14ac:dyDescent="0.2">
      <c r="K2129" s="333"/>
      <c r="L2129" s="334"/>
      <c r="M2129" s="332"/>
      <c r="N2129" s="335"/>
    </row>
    <row r="2130" spans="11:14" x14ac:dyDescent="0.2">
      <c r="K2130" s="333"/>
      <c r="L2130" s="334"/>
      <c r="M2130" s="332"/>
      <c r="N2130" s="335"/>
    </row>
    <row r="2131" spans="11:14" x14ac:dyDescent="0.2">
      <c r="K2131" s="333"/>
      <c r="L2131" s="334"/>
      <c r="M2131" s="332"/>
      <c r="N2131" s="335"/>
    </row>
    <row r="2132" spans="11:14" x14ac:dyDescent="0.2">
      <c r="K2132" s="333"/>
      <c r="L2132" s="334"/>
      <c r="M2132" s="332"/>
      <c r="N2132" s="335"/>
    </row>
    <row r="2133" spans="11:14" x14ac:dyDescent="0.2">
      <c r="K2133" s="333"/>
      <c r="L2133" s="334"/>
      <c r="M2133" s="332"/>
      <c r="N2133" s="335"/>
    </row>
    <row r="2134" spans="11:14" x14ac:dyDescent="0.2">
      <c r="K2134" s="333"/>
      <c r="L2134" s="334"/>
      <c r="M2134" s="332"/>
      <c r="N2134" s="335"/>
    </row>
    <row r="2135" spans="11:14" x14ac:dyDescent="0.2">
      <c r="K2135" s="333"/>
      <c r="L2135" s="334"/>
      <c r="M2135" s="332"/>
      <c r="N2135" s="335"/>
    </row>
    <row r="2136" spans="11:14" x14ac:dyDescent="0.2">
      <c r="K2136" s="333"/>
      <c r="L2136" s="334"/>
      <c r="M2136" s="332"/>
      <c r="N2136" s="335"/>
    </row>
    <row r="2137" spans="11:14" x14ac:dyDescent="0.2">
      <c r="K2137" s="333"/>
      <c r="L2137" s="334"/>
      <c r="M2137" s="332"/>
      <c r="N2137" s="335"/>
    </row>
    <row r="2138" spans="11:14" x14ac:dyDescent="0.2">
      <c r="K2138" s="333"/>
      <c r="L2138" s="334"/>
      <c r="M2138" s="332"/>
      <c r="N2138" s="335"/>
    </row>
    <row r="2139" spans="11:14" x14ac:dyDescent="0.2">
      <c r="K2139" s="333"/>
      <c r="L2139" s="334"/>
      <c r="M2139" s="332"/>
      <c r="N2139" s="335"/>
    </row>
    <row r="2140" spans="11:14" x14ac:dyDescent="0.2">
      <c r="K2140" s="333"/>
      <c r="L2140" s="334"/>
      <c r="M2140" s="332"/>
      <c r="N2140" s="335"/>
    </row>
    <row r="2141" spans="11:14" x14ac:dyDescent="0.2">
      <c r="K2141" s="333"/>
      <c r="L2141" s="334"/>
      <c r="M2141" s="332"/>
      <c r="N2141" s="335"/>
    </row>
    <row r="2142" spans="11:14" x14ac:dyDescent="0.2">
      <c r="K2142" s="333"/>
      <c r="L2142" s="334"/>
      <c r="M2142" s="332"/>
      <c r="N2142" s="335"/>
    </row>
    <row r="2143" spans="11:14" x14ac:dyDescent="0.2">
      <c r="K2143" s="333"/>
      <c r="L2143" s="334"/>
      <c r="M2143" s="332"/>
      <c r="N2143" s="335"/>
    </row>
    <row r="2144" spans="11:14" x14ac:dyDescent="0.2">
      <c r="K2144" s="333"/>
      <c r="L2144" s="334"/>
      <c r="M2144" s="332"/>
      <c r="N2144" s="335"/>
    </row>
    <row r="2145" spans="11:14" x14ac:dyDescent="0.2">
      <c r="K2145" s="333"/>
      <c r="L2145" s="334"/>
      <c r="M2145" s="332"/>
      <c r="N2145" s="335"/>
    </row>
    <row r="2146" spans="11:14" x14ac:dyDescent="0.2">
      <c r="K2146" s="333"/>
      <c r="L2146" s="334"/>
      <c r="M2146" s="332"/>
      <c r="N2146" s="335"/>
    </row>
    <row r="2147" spans="11:14" x14ac:dyDescent="0.2">
      <c r="K2147" s="333"/>
      <c r="L2147" s="334"/>
      <c r="M2147" s="332"/>
      <c r="N2147" s="335"/>
    </row>
    <row r="2148" spans="11:14" x14ac:dyDescent="0.2">
      <c r="K2148" s="333"/>
      <c r="L2148" s="334"/>
      <c r="M2148" s="332"/>
      <c r="N2148" s="335"/>
    </row>
    <row r="2149" spans="11:14" x14ac:dyDescent="0.2">
      <c r="K2149" s="333"/>
      <c r="L2149" s="334"/>
      <c r="M2149" s="332"/>
      <c r="N2149" s="335"/>
    </row>
    <row r="2150" spans="11:14" x14ac:dyDescent="0.2">
      <c r="K2150" s="333"/>
      <c r="L2150" s="334"/>
      <c r="M2150" s="332"/>
      <c r="N2150" s="335"/>
    </row>
    <row r="2151" spans="11:14" x14ac:dyDescent="0.2">
      <c r="K2151" s="333"/>
      <c r="L2151" s="334"/>
      <c r="M2151" s="332"/>
      <c r="N2151" s="335"/>
    </row>
    <row r="2152" spans="11:14" x14ac:dyDescent="0.2">
      <c r="K2152" s="333"/>
      <c r="L2152" s="334"/>
      <c r="M2152" s="332"/>
      <c r="N2152" s="335"/>
    </row>
    <row r="2153" spans="11:14" x14ac:dyDescent="0.2">
      <c r="K2153" s="333"/>
      <c r="L2153" s="334"/>
      <c r="M2153" s="332"/>
      <c r="N2153" s="335"/>
    </row>
    <row r="2154" spans="11:14" x14ac:dyDescent="0.2">
      <c r="K2154" s="333"/>
      <c r="L2154" s="334"/>
      <c r="M2154" s="332"/>
      <c r="N2154" s="335"/>
    </row>
    <row r="2155" spans="11:14" x14ac:dyDescent="0.2">
      <c r="K2155" s="333"/>
      <c r="L2155" s="334"/>
      <c r="M2155" s="332"/>
      <c r="N2155" s="335"/>
    </row>
    <row r="2156" spans="11:14" x14ac:dyDescent="0.2">
      <c r="K2156" s="333"/>
      <c r="L2156" s="334"/>
      <c r="M2156" s="332"/>
      <c r="N2156" s="335"/>
    </row>
    <row r="2157" spans="11:14" x14ac:dyDescent="0.2">
      <c r="K2157" s="333"/>
      <c r="L2157" s="334"/>
      <c r="M2157" s="332"/>
      <c r="N2157" s="335"/>
    </row>
    <row r="2158" spans="11:14" x14ac:dyDescent="0.2">
      <c r="K2158" s="333"/>
      <c r="L2158" s="334"/>
      <c r="M2158" s="332"/>
      <c r="N2158" s="335"/>
    </row>
    <row r="2159" spans="11:14" x14ac:dyDescent="0.2">
      <c r="K2159" s="333"/>
      <c r="L2159" s="334"/>
      <c r="M2159" s="332"/>
      <c r="N2159" s="335"/>
    </row>
    <row r="2160" spans="11:14" x14ac:dyDescent="0.2">
      <c r="K2160" s="333"/>
      <c r="L2160" s="334"/>
      <c r="M2160" s="332"/>
      <c r="N2160" s="335"/>
    </row>
    <row r="2161" spans="11:14" x14ac:dyDescent="0.2">
      <c r="K2161" s="333"/>
      <c r="L2161" s="334"/>
      <c r="M2161" s="332"/>
      <c r="N2161" s="335"/>
    </row>
    <row r="2162" spans="11:14" x14ac:dyDescent="0.2">
      <c r="K2162" s="333"/>
      <c r="L2162" s="334"/>
      <c r="M2162" s="332"/>
      <c r="N2162" s="335"/>
    </row>
    <row r="2163" spans="11:14" x14ac:dyDescent="0.2">
      <c r="K2163" s="333"/>
      <c r="L2163" s="334"/>
      <c r="M2163" s="332"/>
      <c r="N2163" s="335"/>
    </row>
    <row r="2164" spans="11:14" x14ac:dyDescent="0.2">
      <c r="K2164" s="333"/>
      <c r="L2164" s="334"/>
      <c r="M2164" s="332"/>
      <c r="N2164" s="335"/>
    </row>
    <row r="2165" spans="11:14" x14ac:dyDescent="0.2">
      <c r="K2165" s="333"/>
      <c r="L2165" s="334"/>
      <c r="M2165" s="332"/>
      <c r="N2165" s="335"/>
    </row>
    <row r="2166" spans="11:14" x14ac:dyDescent="0.2">
      <c r="K2166" s="333"/>
      <c r="L2166" s="334"/>
      <c r="M2166" s="332"/>
      <c r="N2166" s="335"/>
    </row>
    <row r="2167" spans="11:14" x14ac:dyDescent="0.2">
      <c r="K2167" s="333"/>
      <c r="L2167" s="334"/>
      <c r="M2167" s="332"/>
      <c r="N2167" s="335"/>
    </row>
    <row r="2168" spans="11:14" x14ac:dyDescent="0.2">
      <c r="K2168" s="333"/>
      <c r="L2168" s="334"/>
      <c r="M2168" s="332"/>
      <c r="N2168" s="335"/>
    </row>
    <row r="2169" spans="11:14" x14ac:dyDescent="0.2">
      <c r="K2169" s="333"/>
      <c r="L2169" s="334"/>
      <c r="M2169" s="332"/>
      <c r="N2169" s="335"/>
    </row>
    <row r="2170" spans="11:14" x14ac:dyDescent="0.2">
      <c r="K2170" s="333"/>
      <c r="L2170" s="334"/>
      <c r="M2170" s="332"/>
      <c r="N2170" s="335"/>
    </row>
    <row r="2171" spans="11:14" x14ac:dyDescent="0.2">
      <c r="K2171" s="333"/>
      <c r="L2171" s="334"/>
      <c r="M2171" s="332"/>
      <c r="N2171" s="335"/>
    </row>
    <row r="2172" spans="11:14" x14ac:dyDescent="0.2">
      <c r="K2172" s="333"/>
      <c r="L2172" s="334"/>
      <c r="M2172" s="332"/>
      <c r="N2172" s="335"/>
    </row>
    <row r="2173" spans="11:14" x14ac:dyDescent="0.2">
      <c r="K2173" s="333"/>
      <c r="L2173" s="334"/>
      <c r="M2173" s="332"/>
      <c r="N2173" s="335"/>
    </row>
    <row r="2174" spans="11:14" x14ac:dyDescent="0.2">
      <c r="K2174" s="333"/>
      <c r="L2174" s="334"/>
      <c r="M2174" s="332"/>
      <c r="N2174" s="335"/>
    </row>
    <row r="2175" spans="11:14" x14ac:dyDescent="0.2">
      <c r="K2175" s="333"/>
      <c r="L2175" s="334"/>
      <c r="M2175" s="332"/>
      <c r="N2175" s="335"/>
    </row>
    <row r="2176" spans="11:14" x14ac:dyDescent="0.2">
      <c r="K2176" s="333"/>
      <c r="L2176" s="334"/>
      <c r="M2176" s="332"/>
      <c r="N2176" s="335"/>
    </row>
    <row r="2177" spans="11:14" x14ac:dyDescent="0.2">
      <c r="K2177" s="333"/>
      <c r="L2177" s="334"/>
      <c r="M2177" s="332"/>
      <c r="N2177" s="335"/>
    </row>
    <row r="2178" spans="11:14" x14ac:dyDescent="0.2">
      <c r="K2178" s="333"/>
      <c r="L2178" s="334"/>
      <c r="M2178" s="332"/>
      <c r="N2178" s="335"/>
    </row>
    <row r="2179" spans="11:14" x14ac:dyDescent="0.2">
      <c r="K2179" s="333"/>
      <c r="L2179" s="334"/>
      <c r="M2179" s="332"/>
      <c r="N2179" s="335"/>
    </row>
    <row r="2180" spans="11:14" x14ac:dyDescent="0.2">
      <c r="K2180" s="333"/>
      <c r="L2180" s="334"/>
      <c r="M2180" s="332"/>
      <c r="N2180" s="335"/>
    </row>
    <row r="2181" spans="11:14" x14ac:dyDescent="0.2">
      <c r="K2181" s="333"/>
      <c r="L2181" s="334"/>
      <c r="M2181" s="332"/>
      <c r="N2181" s="335"/>
    </row>
    <row r="2182" spans="11:14" x14ac:dyDescent="0.2">
      <c r="K2182" s="333"/>
      <c r="L2182" s="334"/>
      <c r="M2182" s="332"/>
      <c r="N2182" s="335"/>
    </row>
    <row r="2183" spans="11:14" x14ac:dyDescent="0.2">
      <c r="K2183" s="333"/>
      <c r="L2183" s="334"/>
      <c r="M2183" s="332"/>
      <c r="N2183" s="335"/>
    </row>
    <row r="2184" spans="11:14" x14ac:dyDescent="0.2">
      <c r="K2184" s="333"/>
      <c r="L2184" s="334"/>
      <c r="M2184" s="332"/>
      <c r="N2184" s="335"/>
    </row>
    <row r="2185" spans="11:14" x14ac:dyDescent="0.2">
      <c r="K2185" s="333"/>
      <c r="L2185" s="334"/>
      <c r="M2185" s="332"/>
      <c r="N2185" s="335"/>
    </row>
    <row r="2186" spans="11:14" x14ac:dyDescent="0.2">
      <c r="K2186" s="333"/>
      <c r="L2186" s="334"/>
      <c r="M2186" s="332"/>
      <c r="N2186" s="335"/>
    </row>
    <row r="2187" spans="11:14" x14ac:dyDescent="0.2">
      <c r="K2187" s="333"/>
      <c r="L2187" s="334"/>
      <c r="M2187" s="332"/>
      <c r="N2187" s="335"/>
    </row>
    <row r="2188" spans="11:14" x14ac:dyDescent="0.2">
      <c r="K2188" s="333"/>
      <c r="L2188" s="334"/>
      <c r="M2188" s="332"/>
      <c r="N2188" s="335"/>
    </row>
    <row r="2189" spans="11:14" x14ac:dyDescent="0.2">
      <c r="K2189" s="333"/>
      <c r="L2189" s="334"/>
      <c r="M2189" s="332"/>
      <c r="N2189" s="335"/>
    </row>
    <row r="2190" spans="11:14" x14ac:dyDescent="0.2">
      <c r="K2190" s="333"/>
      <c r="L2190" s="334"/>
      <c r="M2190" s="332"/>
      <c r="N2190" s="335"/>
    </row>
    <row r="2191" spans="11:14" x14ac:dyDescent="0.2">
      <c r="K2191" s="333"/>
      <c r="L2191" s="334"/>
      <c r="M2191" s="332"/>
      <c r="N2191" s="335"/>
    </row>
    <row r="2192" spans="11:14" x14ac:dyDescent="0.2">
      <c r="K2192" s="333"/>
      <c r="L2192" s="334"/>
      <c r="M2192" s="332"/>
      <c r="N2192" s="335"/>
    </row>
    <row r="2193" spans="11:14" x14ac:dyDescent="0.2">
      <c r="K2193" s="333"/>
      <c r="L2193" s="334"/>
      <c r="M2193" s="332"/>
      <c r="N2193" s="335"/>
    </row>
    <row r="2194" spans="11:14" x14ac:dyDescent="0.2">
      <c r="K2194" s="333"/>
      <c r="L2194" s="334"/>
      <c r="M2194" s="332"/>
      <c r="N2194" s="335"/>
    </row>
    <row r="2195" spans="11:14" x14ac:dyDescent="0.2">
      <c r="K2195" s="333"/>
      <c r="L2195" s="334"/>
      <c r="M2195" s="332"/>
      <c r="N2195" s="335"/>
    </row>
    <row r="2196" spans="11:14" x14ac:dyDescent="0.2">
      <c r="K2196" s="333"/>
      <c r="L2196" s="334"/>
      <c r="M2196" s="332"/>
      <c r="N2196" s="335"/>
    </row>
    <row r="2197" spans="11:14" x14ac:dyDescent="0.2">
      <c r="K2197" s="333"/>
      <c r="L2197" s="334"/>
      <c r="M2197" s="332"/>
      <c r="N2197" s="335"/>
    </row>
    <row r="2198" spans="11:14" x14ac:dyDescent="0.2">
      <c r="K2198" s="333"/>
      <c r="L2198" s="334"/>
      <c r="M2198" s="332"/>
      <c r="N2198" s="335"/>
    </row>
    <row r="2199" spans="11:14" x14ac:dyDescent="0.2">
      <c r="K2199" s="333"/>
      <c r="L2199" s="334"/>
      <c r="M2199" s="332"/>
      <c r="N2199" s="335"/>
    </row>
    <row r="2200" spans="11:14" x14ac:dyDescent="0.2">
      <c r="K2200" s="333"/>
      <c r="L2200" s="334"/>
      <c r="M2200" s="332"/>
      <c r="N2200" s="335"/>
    </row>
    <row r="2201" spans="11:14" x14ac:dyDescent="0.2">
      <c r="K2201" s="333"/>
      <c r="L2201" s="334"/>
      <c r="M2201" s="332"/>
      <c r="N2201" s="335"/>
    </row>
    <row r="2202" spans="11:14" x14ac:dyDescent="0.2">
      <c r="K2202" s="333"/>
      <c r="L2202" s="334"/>
      <c r="M2202" s="332"/>
      <c r="N2202" s="335"/>
    </row>
    <row r="2203" spans="11:14" x14ac:dyDescent="0.2">
      <c r="K2203" s="333"/>
      <c r="L2203" s="334"/>
      <c r="M2203" s="332"/>
      <c r="N2203" s="335"/>
    </row>
    <row r="2204" spans="11:14" x14ac:dyDescent="0.2">
      <c r="K2204" s="333"/>
      <c r="L2204" s="334"/>
      <c r="M2204" s="332"/>
      <c r="N2204" s="335"/>
    </row>
    <row r="2205" spans="11:14" x14ac:dyDescent="0.2">
      <c r="K2205" s="333"/>
      <c r="L2205" s="334"/>
      <c r="M2205" s="332"/>
      <c r="N2205" s="335"/>
    </row>
    <row r="2206" spans="11:14" x14ac:dyDescent="0.2">
      <c r="K2206" s="333"/>
      <c r="L2206" s="334"/>
      <c r="M2206" s="332"/>
      <c r="N2206" s="335"/>
    </row>
    <row r="2207" spans="11:14" x14ac:dyDescent="0.2">
      <c r="K2207" s="333"/>
      <c r="L2207" s="334"/>
      <c r="M2207" s="332"/>
      <c r="N2207" s="335"/>
    </row>
    <row r="2208" spans="11:14" x14ac:dyDescent="0.2">
      <c r="K2208" s="333"/>
      <c r="L2208" s="334"/>
      <c r="M2208" s="332"/>
      <c r="N2208" s="335"/>
    </row>
    <row r="2209" spans="11:14" x14ac:dyDescent="0.2">
      <c r="K2209" s="333"/>
      <c r="L2209" s="334"/>
      <c r="M2209" s="332"/>
      <c r="N2209" s="335"/>
    </row>
    <row r="2210" spans="11:14" x14ac:dyDescent="0.2">
      <c r="K2210" s="333"/>
      <c r="L2210" s="334"/>
      <c r="M2210" s="332"/>
      <c r="N2210" s="335"/>
    </row>
    <row r="2211" spans="11:14" x14ac:dyDescent="0.2">
      <c r="K2211" s="333"/>
      <c r="L2211" s="334"/>
      <c r="M2211" s="332"/>
      <c r="N2211" s="335"/>
    </row>
    <row r="2212" spans="11:14" x14ac:dyDescent="0.2">
      <c r="K2212" s="333"/>
      <c r="L2212" s="334"/>
      <c r="M2212" s="332"/>
      <c r="N2212" s="335"/>
    </row>
    <row r="2213" spans="11:14" x14ac:dyDescent="0.2">
      <c r="K2213" s="333"/>
      <c r="L2213" s="334"/>
      <c r="M2213" s="332"/>
      <c r="N2213" s="335"/>
    </row>
    <row r="2214" spans="11:14" x14ac:dyDescent="0.2">
      <c r="K2214" s="333"/>
      <c r="L2214" s="334"/>
      <c r="M2214" s="332"/>
      <c r="N2214" s="335"/>
    </row>
    <row r="2215" spans="11:14" x14ac:dyDescent="0.2">
      <c r="K2215" s="333"/>
      <c r="L2215" s="334"/>
      <c r="M2215" s="332"/>
      <c r="N2215" s="335"/>
    </row>
    <row r="2216" spans="11:14" x14ac:dyDescent="0.2">
      <c r="K2216" s="333"/>
      <c r="L2216" s="334"/>
      <c r="M2216" s="332"/>
      <c r="N2216" s="335"/>
    </row>
    <row r="2217" spans="11:14" x14ac:dyDescent="0.2">
      <c r="K2217" s="333"/>
      <c r="L2217" s="334"/>
      <c r="M2217" s="332"/>
      <c r="N2217" s="335"/>
    </row>
    <row r="2218" spans="11:14" x14ac:dyDescent="0.2">
      <c r="K2218" s="333"/>
      <c r="L2218" s="334"/>
      <c r="M2218" s="332"/>
      <c r="N2218" s="335"/>
    </row>
    <row r="2219" spans="11:14" x14ac:dyDescent="0.2">
      <c r="K2219" s="333"/>
      <c r="L2219" s="334"/>
      <c r="M2219" s="332"/>
      <c r="N2219" s="335"/>
    </row>
    <row r="2220" spans="11:14" x14ac:dyDescent="0.2">
      <c r="K2220" s="333"/>
      <c r="L2220" s="334"/>
      <c r="M2220" s="332"/>
      <c r="N2220" s="335"/>
    </row>
    <row r="2221" spans="11:14" x14ac:dyDescent="0.2">
      <c r="K2221" s="333"/>
      <c r="L2221" s="334"/>
      <c r="M2221" s="332"/>
      <c r="N2221" s="335"/>
    </row>
    <row r="2222" spans="11:14" x14ac:dyDescent="0.2">
      <c r="K2222" s="333"/>
      <c r="L2222" s="334"/>
      <c r="M2222" s="332"/>
      <c r="N2222" s="335"/>
    </row>
    <row r="2223" spans="11:14" x14ac:dyDescent="0.2">
      <c r="K2223" s="333"/>
      <c r="L2223" s="334"/>
      <c r="M2223" s="332"/>
      <c r="N2223" s="335"/>
    </row>
    <row r="2224" spans="11:14" x14ac:dyDescent="0.2">
      <c r="K2224" s="333"/>
      <c r="L2224" s="334"/>
      <c r="M2224" s="332"/>
      <c r="N2224" s="335"/>
    </row>
    <row r="2225" spans="11:14" x14ac:dyDescent="0.2">
      <c r="K2225" s="333"/>
      <c r="L2225" s="334"/>
      <c r="M2225" s="332"/>
      <c r="N2225" s="335"/>
    </row>
    <row r="2226" spans="11:14" x14ac:dyDescent="0.2">
      <c r="K2226" s="333"/>
      <c r="L2226" s="334"/>
      <c r="M2226" s="332"/>
      <c r="N2226" s="335"/>
    </row>
    <row r="2227" spans="11:14" x14ac:dyDescent="0.2">
      <c r="K2227" s="333"/>
      <c r="L2227" s="334"/>
      <c r="M2227" s="332"/>
      <c r="N2227" s="335"/>
    </row>
    <row r="2228" spans="11:14" x14ac:dyDescent="0.2">
      <c r="K2228" s="333"/>
      <c r="L2228" s="334"/>
      <c r="M2228" s="332"/>
      <c r="N2228" s="335"/>
    </row>
    <row r="2229" spans="11:14" x14ac:dyDescent="0.2">
      <c r="K2229" s="333"/>
      <c r="L2229" s="334"/>
      <c r="M2229" s="332"/>
      <c r="N2229" s="335"/>
    </row>
    <row r="2230" spans="11:14" x14ac:dyDescent="0.2">
      <c r="K2230" s="333"/>
      <c r="L2230" s="334"/>
      <c r="M2230" s="332"/>
      <c r="N2230" s="335"/>
    </row>
    <row r="2231" spans="11:14" x14ac:dyDescent="0.2">
      <c r="K2231" s="333"/>
      <c r="L2231" s="334"/>
      <c r="M2231" s="332"/>
      <c r="N2231" s="335"/>
    </row>
    <row r="2232" spans="11:14" x14ac:dyDescent="0.2">
      <c r="K2232" s="333"/>
      <c r="L2232" s="334"/>
      <c r="M2232" s="332"/>
      <c r="N2232" s="335"/>
    </row>
    <row r="2233" spans="11:14" x14ac:dyDescent="0.2">
      <c r="K2233" s="333"/>
      <c r="L2233" s="334"/>
      <c r="M2233" s="332"/>
      <c r="N2233" s="335"/>
    </row>
    <row r="2234" spans="11:14" x14ac:dyDescent="0.2">
      <c r="K2234" s="333"/>
      <c r="L2234" s="334"/>
      <c r="M2234" s="332"/>
      <c r="N2234" s="335"/>
    </row>
    <row r="2235" spans="11:14" x14ac:dyDescent="0.2">
      <c r="K2235" s="333"/>
      <c r="L2235" s="334"/>
      <c r="M2235" s="332"/>
      <c r="N2235" s="335"/>
    </row>
    <row r="2236" spans="11:14" x14ac:dyDescent="0.2">
      <c r="K2236" s="333"/>
      <c r="L2236" s="334"/>
      <c r="M2236" s="332"/>
      <c r="N2236" s="335"/>
    </row>
    <row r="2237" spans="11:14" x14ac:dyDescent="0.2">
      <c r="K2237" s="333"/>
      <c r="L2237" s="334"/>
      <c r="M2237" s="332"/>
      <c r="N2237" s="335"/>
    </row>
    <row r="2238" spans="11:14" x14ac:dyDescent="0.2">
      <c r="K2238" s="333"/>
      <c r="L2238" s="334"/>
      <c r="M2238" s="332"/>
      <c r="N2238" s="335"/>
    </row>
    <row r="2239" spans="11:14" x14ac:dyDescent="0.2">
      <c r="K2239" s="333"/>
      <c r="L2239" s="334"/>
      <c r="M2239" s="332"/>
      <c r="N2239" s="335"/>
    </row>
    <row r="2240" spans="11:14" x14ac:dyDescent="0.2">
      <c r="K2240" s="333"/>
      <c r="L2240" s="334"/>
      <c r="M2240" s="332"/>
      <c r="N2240" s="335"/>
    </row>
    <row r="2241" spans="11:14" x14ac:dyDescent="0.2">
      <c r="K2241" s="333"/>
      <c r="L2241" s="334"/>
      <c r="M2241" s="332"/>
      <c r="N2241" s="335"/>
    </row>
    <row r="2242" spans="11:14" x14ac:dyDescent="0.2">
      <c r="K2242" s="333"/>
      <c r="L2242" s="334"/>
      <c r="M2242" s="332"/>
      <c r="N2242" s="335"/>
    </row>
    <row r="2243" spans="11:14" x14ac:dyDescent="0.2">
      <c r="K2243" s="333"/>
      <c r="L2243" s="334"/>
      <c r="M2243" s="332"/>
      <c r="N2243" s="335"/>
    </row>
    <row r="2244" spans="11:14" x14ac:dyDescent="0.2">
      <c r="K2244" s="333"/>
      <c r="L2244" s="334"/>
      <c r="M2244" s="332"/>
      <c r="N2244" s="335"/>
    </row>
    <row r="2245" spans="11:14" x14ac:dyDescent="0.2">
      <c r="K2245" s="333"/>
      <c r="L2245" s="334"/>
      <c r="M2245" s="332"/>
      <c r="N2245" s="335"/>
    </row>
    <row r="2246" spans="11:14" x14ac:dyDescent="0.2">
      <c r="K2246" s="333"/>
      <c r="L2246" s="334"/>
      <c r="M2246" s="332"/>
      <c r="N2246" s="335"/>
    </row>
    <row r="2247" spans="11:14" x14ac:dyDescent="0.2">
      <c r="K2247" s="333"/>
      <c r="L2247" s="334"/>
      <c r="M2247" s="332"/>
      <c r="N2247" s="335"/>
    </row>
    <row r="2248" spans="11:14" x14ac:dyDescent="0.2">
      <c r="K2248" s="333"/>
      <c r="L2248" s="334"/>
      <c r="M2248" s="332"/>
      <c r="N2248" s="335"/>
    </row>
    <row r="2249" spans="11:14" x14ac:dyDescent="0.2">
      <c r="K2249" s="333"/>
      <c r="L2249" s="334"/>
      <c r="M2249" s="332"/>
      <c r="N2249" s="335"/>
    </row>
    <row r="2250" spans="11:14" x14ac:dyDescent="0.2">
      <c r="K2250" s="333"/>
      <c r="L2250" s="334"/>
      <c r="M2250" s="332"/>
      <c r="N2250" s="335"/>
    </row>
    <row r="2251" spans="11:14" x14ac:dyDescent="0.2">
      <c r="K2251" s="333"/>
      <c r="L2251" s="334"/>
      <c r="M2251" s="332"/>
      <c r="N2251" s="335"/>
    </row>
    <row r="2252" spans="11:14" x14ac:dyDescent="0.2">
      <c r="K2252" s="333"/>
      <c r="L2252" s="334"/>
      <c r="M2252" s="332"/>
      <c r="N2252" s="335"/>
    </row>
    <row r="2253" spans="11:14" x14ac:dyDescent="0.2">
      <c r="K2253" s="333"/>
      <c r="L2253" s="334"/>
      <c r="M2253" s="332"/>
      <c r="N2253" s="335"/>
    </row>
    <row r="2254" spans="11:14" x14ac:dyDescent="0.2">
      <c r="K2254" s="333"/>
      <c r="L2254" s="334"/>
      <c r="M2254" s="332"/>
      <c r="N2254" s="335"/>
    </row>
    <row r="2255" spans="11:14" x14ac:dyDescent="0.2">
      <c r="K2255" s="333"/>
      <c r="L2255" s="334"/>
      <c r="M2255" s="332"/>
      <c r="N2255" s="335"/>
    </row>
    <row r="2256" spans="11:14" x14ac:dyDescent="0.2">
      <c r="K2256" s="333"/>
      <c r="L2256" s="334"/>
      <c r="M2256" s="332"/>
      <c r="N2256" s="335"/>
    </row>
    <row r="2257" spans="11:14" x14ac:dyDescent="0.2">
      <c r="K2257" s="333"/>
      <c r="L2257" s="334"/>
      <c r="M2257" s="332"/>
      <c r="N2257" s="335"/>
    </row>
    <row r="2258" spans="11:14" x14ac:dyDescent="0.2">
      <c r="K2258" s="333"/>
      <c r="L2258" s="334"/>
      <c r="M2258" s="332"/>
      <c r="N2258" s="335"/>
    </row>
    <row r="2259" spans="11:14" x14ac:dyDescent="0.2">
      <c r="K2259" s="333"/>
      <c r="L2259" s="334"/>
      <c r="M2259" s="332"/>
      <c r="N2259" s="335"/>
    </row>
    <row r="2260" spans="11:14" x14ac:dyDescent="0.2">
      <c r="K2260" s="333"/>
      <c r="L2260" s="334"/>
      <c r="M2260" s="332"/>
      <c r="N2260" s="335"/>
    </row>
    <row r="2261" spans="11:14" x14ac:dyDescent="0.2">
      <c r="K2261" s="333"/>
      <c r="L2261" s="334"/>
      <c r="M2261" s="332"/>
      <c r="N2261" s="335"/>
    </row>
    <row r="2262" spans="11:14" x14ac:dyDescent="0.2">
      <c r="K2262" s="333"/>
      <c r="L2262" s="334"/>
      <c r="M2262" s="332"/>
      <c r="N2262" s="335"/>
    </row>
    <row r="2263" spans="11:14" x14ac:dyDescent="0.2">
      <c r="K2263" s="333"/>
      <c r="L2263" s="334"/>
      <c r="M2263" s="332"/>
      <c r="N2263" s="335"/>
    </row>
    <row r="2264" spans="11:14" x14ac:dyDescent="0.2">
      <c r="K2264" s="333"/>
      <c r="L2264" s="334"/>
      <c r="M2264" s="332"/>
      <c r="N2264" s="335"/>
    </row>
    <row r="2265" spans="11:14" x14ac:dyDescent="0.2">
      <c r="K2265" s="333"/>
      <c r="L2265" s="334"/>
      <c r="M2265" s="332"/>
      <c r="N2265" s="335"/>
    </row>
    <row r="2266" spans="11:14" x14ac:dyDescent="0.2">
      <c r="K2266" s="333"/>
      <c r="L2266" s="334"/>
      <c r="M2266" s="332"/>
      <c r="N2266" s="335"/>
    </row>
    <row r="2267" spans="11:14" x14ac:dyDescent="0.2">
      <c r="K2267" s="333"/>
      <c r="L2267" s="334"/>
      <c r="M2267" s="332"/>
      <c r="N2267" s="335"/>
    </row>
    <row r="2268" spans="11:14" x14ac:dyDescent="0.2">
      <c r="K2268" s="333"/>
      <c r="L2268" s="334"/>
      <c r="M2268" s="332"/>
      <c r="N2268" s="335"/>
    </row>
    <row r="2269" spans="11:14" x14ac:dyDescent="0.2">
      <c r="K2269" s="333"/>
      <c r="L2269" s="334"/>
      <c r="M2269" s="332"/>
      <c r="N2269" s="335"/>
    </row>
    <row r="2270" spans="11:14" x14ac:dyDescent="0.2">
      <c r="K2270" s="333"/>
      <c r="L2270" s="334"/>
      <c r="M2270" s="332"/>
      <c r="N2270" s="335"/>
    </row>
    <row r="2271" spans="11:14" x14ac:dyDescent="0.2">
      <c r="K2271" s="333"/>
      <c r="L2271" s="334"/>
      <c r="M2271" s="332"/>
      <c r="N2271" s="335"/>
    </row>
    <row r="2272" spans="11:14" x14ac:dyDescent="0.2">
      <c r="K2272" s="333"/>
      <c r="L2272" s="334"/>
      <c r="M2272" s="332"/>
      <c r="N2272" s="335"/>
    </row>
    <row r="2273" spans="11:14" x14ac:dyDescent="0.2">
      <c r="K2273" s="333"/>
      <c r="L2273" s="334"/>
      <c r="M2273" s="332"/>
      <c r="N2273" s="335"/>
    </row>
    <row r="2274" spans="11:14" x14ac:dyDescent="0.2">
      <c r="K2274" s="333"/>
      <c r="L2274" s="334"/>
      <c r="M2274" s="332"/>
      <c r="N2274" s="335"/>
    </row>
    <row r="2275" spans="11:14" x14ac:dyDescent="0.2">
      <c r="K2275" s="333"/>
      <c r="L2275" s="334"/>
      <c r="M2275" s="332"/>
      <c r="N2275" s="335"/>
    </row>
    <row r="2276" spans="11:14" x14ac:dyDescent="0.2">
      <c r="K2276" s="333"/>
      <c r="L2276" s="334"/>
      <c r="M2276" s="332"/>
      <c r="N2276" s="335"/>
    </row>
    <row r="2277" spans="11:14" x14ac:dyDescent="0.2">
      <c r="K2277" s="333"/>
      <c r="L2277" s="334"/>
      <c r="M2277" s="332"/>
      <c r="N2277" s="335"/>
    </row>
    <row r="2278" spans="11:14" x14ac:dyDescent="0.2">
      <c r="K2278" s="333"/>
      <c r="L2278" s="334"/>
      <c r="M2278" s="332"/>
      <c r="N2278" s="335"/>
    </row>
    <row r="2279" spans="11:14" x14ac:dyDescent="0.2">
      <c r="K2279" s="333"/>
      <c r="L2279" s="334"/>
      <c r="M2279" s="332"/>
      <c r="N2279" s="335"/>
    </row>
    <row r="2280" spans="11:14" x14ac:dyDescent="0.2">
      <c r="K2280" s="333"/>
      <c r="L2280" s="334"/>
      <c r="M2280" s="332"/>
      <c r="N2280" s="335"/>
    </row>
    <row r="2281" spans="11:14" x14ac:dyDescent="0.2">
      <c r="K2281" s="333"/>
      <c r="L2281" s="334"/>
      <c r="M2281" s="332"/>
      <c r="N2281" s="335"/>
    </row>
    <row r="2282" spans="11:14" x14ac:dyDescent="0.2">
      <c r="K2282" s="333"/>
      <c r="L2282" s="334"/>
      <c r="M2282" s="332"/>
      <c r="N2282" s="335"/>
    </row>
    <row r="2283" spans="11:14" x14ac:dyDescent="0.2">
      <c r="K2283" s="333"/>
      <c r="L2283" s="334"/>
      <c r="M2283" s="332"/>
      <c r="N2283" s="335"/>
    </row>
    <row r="2284" spans="11:14" x14ac:dyDescent="0.2">
      <c r="K2284" s="333"/>
      <c r="L2284" s="334"/>
      <c r="M2284" s="332"/>
      <c r="N2284" s="335"/>
    </row>
    <row r="2285" spans="11:14" x14ac:dyDescent="0.2">
      <c r="K2285" s="333"/>
      <c r="L2285" s="334"/>
      <c r="M2285" s="332"/>
      <c r="N2285" s="335"/>
    </row>
    <row r="2286" spans="11:14" x14ac:dyDescent="0.2">
      <c r="K2286" s="333"/>
      <c r="L2286" s="334"/>
      <c r="M2286" s="332"/>
      <c r="N2286" s="335"/>
    </row>
    <row r="2287" spans="11:14" x14ac:dyDescent="0.2">
      <c r="K2287" s="333"/>
      <c r="L2287" s="334"/>
      <c r="M2287" s="332"/>
      <c r="N2287" s="335"/>
    </row>
    <row r="2288" spans="11:14" x14ac:dyDescent="0.2">
      <c r="K2288" s="333"/>
      <c r="L2288" s="334"/>
      <c r="M2288" s="332"/>
      <c r="N2288" s="335"/>
    </row>
    <row r="2289" spans="11:14" x14ac:dyDescent="0.2">
      <c r="K2289" s="333"/>
      <c r="L2289" s="334"/>
      <c r="M2289" s="332"/>
      <c r="N2289" s="335"/>
    </row>
    <row r="2290" spans="11:14" x14ac:dyDescent="0.2">
      <c r="K2290" s="333"/>
      <c r="L2290" s="334"/>
      <c r="M2290" s="332"/>
      <c r="N2290" s="335"/>
    </row>
    <row r="2291" spans="11:14" x14ac:dyDescent="0.2">
      <c r="K2291" s="333"/>
      <c r="L2291" s="334"/>
      <c r="M2291" s="332"/>
      <c r="N2291" s="335"/>
    </row>
    <row r="2292" spans="11:14" x14ac:dyDescent="0.2">
      <c r="K2292" s="333"/>
      <c r="L2292" s="334"/>
      <c r="M2292" s="332"/>
      <c r="N2292" s="335"/>
    </row>
    <row r="2293" spans="11:14" x14ac:dyDescent="0.2">
      <c r="K2293" s="333"/>
      <c r="L2293" s="334"/>
      <c r="M2293" s="332"/>
      <c r="N2293" s="335"/>
    </row>
    <row r="2294" spans="11:14" x14ac:dyDescent="0.2">
      <c r="K2294" s="333"/>
      <c r="L2294" s="334"/>
      <c r="M2294" s="332"/>
      <c r="N2294" s="335"/>
    </row>
    <row r="2295" spans="11:14" x14ac:dyDescent="0.2">
      <c r="K2295" s="333"/>
      <c r="L2295" s="334"/>
      <c r="M2295" s="332"/>
      <c r="N2295" s="335"/>
    </row>
    <row r="2296" spans="11:14" x14ac:dyDescent="0.2">
      <c r="K2296" s="333"/>
      <c r="L2296" s="334"/>
      <c r="M2296" s="332"/>
      <c r="N2296" s="335"/>
    </row>
    <row r="2297" spans="11:14" x14ac:dyDescent="0.2">
      <c r="K2297" s="333"/>
      <c r="L2297" s="334"/>
      <c r="M2297" s="332"/>
      <c r="N2297" s="335"/>
    </row>
    <row r="2298" spans="11:14" x14ac:dyDescent="0.2">
      <c r="K2298" s="333"/>
      <c r="L2298" s="334"/>
      <c r="M2298" s="332"/>
      <c r="N2298" s="335"/>
    </row>
    <row r="2299" spans="11:14" x14ac:dyDescent="0.2">
      <c r="K2299" s="333"/>
      <c r="L2299" s="334"/>
      <c r="M2299" s="332"/>
      <c r="N2299" s="335"/>
    </row>
    <row r="2300" spans="11:14" x14ac:dyDescent="0.2">
      <c r="K2300" s="333"/>
      <c r="L2300" s="334"/>
      <c r="M2300" s="332"/>
      <c r="N2300" s="335"/>
    </row>
    <row r="2301" spans="11:14" x14ac:dyDescent="0.2">
      <c r="K2301" s="333"/>
      <c r="L2301" s="334"/>
      <c r="M2301" s="332"/>
      <c r="N2301" s="335"/>
    </row>
    <row r="2302" spans="11:14" x14ac:dyDescent="0.2">
      <c r="K2302" s="333"/>
      <c r="L2302" s="334"/>
      <c r="M2302" s="332"/>
      <c r="N2302" s="335"/>
    </row>
    <row r="2303" spans="11:14" x14ac:dyDescent="0.2">
      <c r="K2303" s="333"/>
      <c r="L2303" s="334"/>
      <c r="M2303" s="332"/>
      <c r="N2303" s="335"/>
    </row>
    <row r="2304" spans="11:14" x14ac:dyDescent="0.2">
      <c r="K2304" s="333"/>
      <c r="L2304" s="334"/>
      <c r="M2304" s="332"/>
      <c r="N2304" s="335"/>
    </row>
    <row r="2305" spans="11:14" x14ac:dyDescent="0.2">
      <c r="K2305" s="333"/>
      <c r="L2305" s="334"/>
      <c r="M2305" s="332"/>
      <c r="N2305" s="335"/>
    </row>
    <row r="2306" spans="11:14" x14ac:dyDescent="0.2">
      <c r="K2306" s="333"/>
      <c r="L2306" s="334"/>
      <c r="M2306" s="332"/>
      <c r="N2306" s="335"/>
    </row>
    <row r="2307" spans="11:14" x14ac:dyDescent="0.2">
      <c r="K2307" s="333"/>
      <c r="L2307" s="334"/>
      <c r="M2307" s="332"/>
      <c r="N2307" s="335"/>
    </row>
    <row r="2308" spans="11:14" x14ac:dyDescent="0.2">
      <c r="K2308" s="333"/>
      <c r="L2308" s="334"/>
      <c r="M2308" s="332"/>
      <c r="N2308" s="335"/>
    </row>
    <row r="2309" spans="11:14" x14ac:dyDescent="0.2">
      <c r="K2309" s="333"/>
      <c r="L2309" s="334"/>
      <c r="M2309" s="332"/>
      <c r="N2309" s="335"/>
    </row>
    <row r="2310" spans="11:14" x14ac:dyDescent="0.2">
      <c r="K2310" s="333"/>
      <c r="L2310" s="334"/>
      <c r="M2310" s="332"/>
      <c r="N2310" s="335"/>
    </row>
    <row r="2311" spans="11:14" x14ac:dyDescent="0.2">
      <c r="K2311" s="333"/>
      <c r="L2311" s="334"/>
      <c r="M2311" s="332"/>
      <c r="N2311" s="335"/>
    </row>
    <row r="2312" spans="11:14" x14ac:dyDescent="0.2">
      <c r="K2312" s="333"/>
      <c r="L2312" s="334"/>
      <c r="M2312" s="332"/>
      <c r="N2312" s="335"/>
    </row>
    <row r="2313" spans="11:14" x14ac:dyDescent="0.2">
      <c r="K2313" s="333"/>
      <c r="L2313" s="334"/>
      <c r="M2313" s="332"/>
      <c r="N2313" s="335"/>
    </row>
    <row r="2314" spans="11:14" x14ac:dyDescent="0.2">
      <c r="K2314" s="333"/>
      <c r="L2314" s="334"/>
      <c r="M2314" s="332"/>
      <c r="N2314" s="335"/>
    </row>
    <row r="2315" spans="11:14" x14ac:dyDescent="0.2">
      <c r="K2315" s="333"/>
      <c r="L2315" s="334"/>
      <c r="M2315" s="332"/>
      <c r="N2315" s="335"/>
    </row>
    <row r="2316" spans="11:14" x14ac:dyDescent="0.2">
      <c r="K2316" s="333"/>
      <c r="L2316" s="334"/>
      <c r="M2316" s="332"/>
      <c r="N2316" s="335"/>
    </row>
    <row r="2317" spans="11:14" x14ac:dyDescent="0.2">
      <c r="K2317" s="333"/>
      <c r="L2317" s="334"/>
      <c r="M2317" s="332"/>
      <c r="N2317" s="335"/>
    </row>
    <row r="2318" spans="11:14" x14ac:dyDescent="0.2">
      <c r="K2318" s="333"/>
      <c r="L2318" s="334"/>
      <c r="M2318" s="332"/>
      <c r="N2318" s="335"/>
    </row>
    <row r="2319" spans="11:14" x14ac:dyDescent="0.2">
      <c r="K2319" s="333"/>
      <c r="L2319" s="334"/>
      <c r="M2319" s="332"/>
      <c r="N2319" s="335"/>
    </row>
    <row r="2320" spans="11:14" x14ac:dyDescent="0.2">
      <c r="K2320" s="333"/>
      <c r="L2320" s="334"/>
      <c r="M2320" s="332"/>
      <c r="N2320" s="335"/>
    </row>
    <row r="2321" spans="11:14" x14ac:dyDescent="0.2">
      <c r="K2321" s="333"/>
      <c r="L2321" s="334"/>
      <c r="M2321" s="332"/>
      <c r="N2321" s="335"/>
    </row>
    <row r="2322" spans="11:14" x14ac:dyDescent="0.2">
      <c r="K2322" s="333"/>
      <c r="L2322" s="334"/>
      <c r="M2322" s="332"/>
      <c r="N2322" s="335"/>
    </row>
    <row r="2323" spans="11:14" x14ac:dyDescent="0.2">
      <c r="K2323" s="333"/>
      <c r="L2323" s="334"/>
      <c r="M2323" s="332"/>
      <c r="N2323" s="335"/>
    </row>
    <row r="2324" spans="11:14" x14ac:dyDescent="0.2">
      <c r="K2324" s="333"/>
      <c r="L2324" s="334"/>
      <c r="M2324" s="332"/>
      <c r="N2324" s="335"/>
    </row>
    <row r="2325" spans="11:14" x14ac:dyDescent="0.2">
      <c r="K2325" s="333"/>
      <c r="L2325" s="334"/>
      <c r="M2325" s="332"/>
      <c r="N2325" s="335"/>
    </row>
    <row r="2326" spans="11:14" x14ac:dyDescent="0.2">
      <c r="K2326" s="333"/>
      <c r="L2326" s="334"/>
      <c r="M2326" s="332"/>
      <c r="N2326" s="335"/>
    </row>
    <row r="2327" spans="11:14" x14ac:dyDescent="0.2">
      <c r="K2327" s="333"/>
      <c r="L2327" s="334"/>
      <c r="M2327" s="332"/>
      <c r="N2327" s="335"/>
    </row>
    <row r="2328" spans="11:14" x14ac:dyDescent="0.2">
      <c r="K2328" s="333"/>
      <c r="L2328" s="334"/>
      <c r="M2328" s="332"/>
      <c r="N2328" s="335"/>
    </row>
    <row r="2329" spans="11:14" x14ac:dyDescent="0.2">
      <c r="K2329" s="333"/>
      <c r="L2329" s="334"/>
      <c r="M2329" s="332"/>
      <c r="N2329" s="335"/>
    </row>
    <row r="2330" spans="11:14" x14ac:dyDescent="0.2">
      <c r="K2330" s="333"/>
      <c r="L2330" s="334"/>
      <c r="M2330" s="332"/>
      <c r="N2330" s="335"/>
    </row>
    <row r="2331" spans="11:14" x14ac:dyDescent="0.2">
      <c r="K2331" s="333"/>
      <c r="L2331" s="334"/>
      <c r="M2331" s="332"/>
      <c r="N2331" s="335"/>
    </row>
    <row r="2332" spans="11:14" x14ac:dyDescent="0.2">
      <c r="K2332" s="333"/>
      <c r="L2332" s="334"/>
      <c r="M2332" s="332"/>
      <c r="N2332" s="335"/>
    </row>
    <row r="2333" spans="11:14" x14ac:dyDescent="0.2">
      <c r="K2333" s="333"/>
      <c r="L2333" s="334"/>
      <c r="M2333" s="332"/>
      <c r="N2333" s="335"/>
    </row>
    <row r="2334" spans="11:14" x14ac:dyDescent="0.2">
      <c r="K2334" s="333"/>
      <c r="L2334" s="334"/>
      <c r="M2334" s="332"/>
      <c r="N2334" s="335"/>
    </row>
    <row r="2335" spans="11:14" x14ac:dyDescent="0.2">
      <c r="K2335" s="333"/>
      <c r="L2335" s="334"/>
      <c r="M2335" s="332"/>
      <c r="N2335" s="335"/>
    </row>
    <row r="2336" spans="11:14" x14ac:dyDescent="0.2">
      <c r="K2336" s="333"/>
      <c r="L2336" s="334"/>
      <c r="M2336" s="332"/>
      <c r="N2336" s="335"/>
    </row>
    <row r="2337" spans="11:14" x14ac:dyDescent="0.2">
      <c r="K2337" s="333"/>
      <c r="L2337" s="334"/>
      <c r="M2337" s="332"/>
      <c r="N2337" s="335"/>
    </row>
    <row r="2338" spans="11:14" x14ac:dyDescent="0.2">
      <c r="K2338" s="333"/>
      <c r="L2338" s="334"/>
      <c r="M2338" s="332"/>
      <c r="N2338" s="335"/>
    </row>
    <row r="2339" spans="11:14" x14ac:dyDescent="0.2">
      <c r="K2339" s="333"/>
      <c r="L2339" s="334"/>
      <c r="M2339" s="332"/>
      <c r="N2339" s="335"/>
    </row>
    <row r="2340" spans="11:14" x14ac:dyDescent="0.2">
      <c r="K2340" s="333"/>
      <c r="L2340" s="334"/>
      <c r="M2340" s="332"/>
      <c r="N2340" s="335"/>
    </row>
    <row r="2341" spans="11:14" x14ac:dyDescent="0.2">
      <c r="K2341" s="333"/>
      <c r="L2341" s="334"/>
      <c r="M2341" s="332"/>
      <c r="N2341" s="335"/>
    </row>
    <row r="2342" spans="11:14" x14ac:dyDescent="0.2">
      <c r="K2342" s="333"/>
      <c r="L2342" s="334"/>
      <c r="M2342" s="332"/>
      <c r="N2342" s="335"/>
    </row>
    <row r="2343" spans="11:14" x14ac:dyDescent="0.2">
      <c r="K2343" s="333"/>
      <c r="L2343" s="334"/>
      <c r="M2343" s="332"/>
      <c r="N2343" s="335"/>
    </row>
    <row r="2344" spans="11:14" x14ac:dyDescent="0.2">
      <c r="K2344" s="333"/>
      <c r="L2344" s="334"/>
      <c r="M2344" s="332"/>
      <c r="N2344" s="335"/>
    </row>
    <row r="2345" spans="11:14" x14ac:dyDescent="0.2">
      <c r="K2345" s="333"/>
      <c r="L2345" s="334"/>
      <c r="M2345" s="332"/>
      <c r="N2345" s="335"/>
    </row>
    <row r="2346" spans="11:14" x14ac:dyDescent="0.2">
      <c r="K2346" s="333"/>
      <c r="L2346" s="334"/>
      <c r="M2346" s="332"/>
      <c r="N2346" s="335"/>
    </row>
    <row r="2347" spans="11:14" x14ac:dyDescent="0.2">
      <c r="K2347" s="333"/>
      <c r="L2347" s="334"/>
      <c r="M2347" s="332"/>
      <c r="N2347" s="335"/>
    </row>
    <row r="2348" spans="11:14" x14ac:dyDescent="0.2">
      <c r="K2348" s="333"/>
      <c r="L2348" s="334"/>
      <c r="M2348" s="332"/>
      <c r="N2348" s="335"/>
    </row>
    <row r="2349" spans="11:14" x14ac:dyDescent="0.2">
      <c r="K2349" s="333"/>
      <c r="L2349" s="334"/>
      <c r="M2349" s="332"/>
      <c r="N2349" s="335"/>
    </row>
    <row r="2350" spans="11:14" x14ac:dyDescent="0.2">
      <c r="K2350" s="333"/>
      <c r="L2350" s="334"/>
      <c r="M2350" s="332"/>
      <c r="N2350" s="335"/>
    </row>
    <row r="2351" spans="11:14" x14ac:dyDescent="0.2">
      <c r="K2351" s="333"/>
      <c r="L2351" s="334"/>
      <c r="M2351" s="332"/>
      <c r="N2351" s="335"/>
    </row>
    <row r="2352" spans="11:14" x14ac:dyDescent="0.2">
      <c r="K2352" s="333"/>
      <c r="L2352" s="334"/>
      <c r="M2352" s="332"/>
      <c r="N2352" s="335"/>
    </row>
    <row r="2353" spans="11:14" x14ac:dyDescent="0.2">
      <c r="K2353" s="333"/>
      <c r="L2353" s="334"/>
      <c r="M2353" s="332"/>
      <c r="N2353" s="335"/>
    </row>
    <row r="2354" spans="11:14" x14ac:dyDescent="0.2">
      <c r="K2354" s="333"/>
      <c r="L2354" s="334"/>
      <c r="M2354" s="332"/>
      <c r="N2354" s="335"/>
    </row>
    <row r="2355" spans="11:14" x14ac:dyDescent="0.2">
      <c r="K2355" s="333"/>
      <c r="L2355" s="334"/>
      <c r="M2355" s="332"/>
      <c r="N2355" s="335"/>
    </row>
    <row r="2356" spans="11:14" x14ac:dyDescent="0.2">
      <c r="K2356" s="333"/>
      <c r="L2356" s="334"/>
      <c r="M2356" s="332"/>
      <c r="N2356" s="335"/>
    </row>
    <row r="2357" spans="11:14" x14ac:dyDescent="0.2">
      <c r="K2357" s="333"/>
      <c r="L2357" s="334"/>
      <c r="M2357" s="332"/>
      <c r="N2357" s="335"/>
    </row>
    <row r="2358" spans="11:14" x14ac:dyDescent="0.2">
      <c r="K2358" s="333"/>
      <c r="L2358" s="334"/>
      <c r="M2358" s="332"/>
      <c r="N2358" s="335"/>
    </row>
    <row r="2359" spans="11:14" x14ac:dyDescent="0.2">
      <c r="K2359" s="333"/>
      <c r="L2359" s="334"/>
      <c r="M2359" s="332"/>
      <c r="N2359" s="335"/>
    </row>
    <row r="2360" spans="11:14" x14ac:dyDescent="0.2">
      <c r="K2360" s="333"/>
      <c r="L2360" s="334"/>
      <c r="M2360" s="332"/>
      <c r="N2360" s="335"/>
    </row>
    <row r="2361" spans="11:14" x14ac:dyDescent="0.2">
      <c r="K2361" s="333"/>
      <c r="L2361" s="334"/>
      <c r="M2361" s="332"/>
      <c r="N2361" s="335"/>
    </row>
    <row r="2362" spans="11:14" x14ac:dyDescent="0.2">
      <c r="K2362" s="333"/>
      <c r="L2362" s="334"/>
      <c r="M2362" s="332"/>
      <c r="N2362" s="335"/>
    </row>
    <row r="2363" spans="11:14" x14ac:dyDescent="0.2">
      <c r="K2363" s="333"/>
      <c r="L2363" s="334"/>
      <c r="M2363" s="332"/>
      <c r="N2363" s="335"/>
    </row>
    <row r="2364" spans="11:14" x14ac:dyDescent="0.2">
      <c r="K2364" s="333"/>
      <c r="L2364" s="334"/>
      <c r="M2364" s="332"/>
      <c r="N2364" s="335"/>
    </row>
    <row r="2365" spans="11:14" x14ac:dyDescent="0.2">
      <c r="K2365" s="333"/>
      <c r="L2365" s="334"/>
      <c r="M2365" s="332"/>
      <c r="N2365" s="335"/>
    </row>
    <row r="2366" spans="11:14" x14ac:dyDescent="0.2">
      <c r="K2366" s="333"/>
      <c r="L2366" s="334"/>
      <c r="M2366" s="332"/>
      <c r="N2366" s="335"/>
    </row>
    <row r="2367" spans="11:14" x14ac:dyDescent="0.2">
      <c r="K2367" s="333"/>
      <c r="L2367" s="334"/>
      <c r="M2367" s="332"/>
      <c r="N2367" s="335"/>
    </row>
    <row r="2368" spans="11:14" x14ac:dyDescent="0.2">
      <c r="K2368" s="333"/>
      <c r="L2368" s="334"/>
      <c r="M2368" s="332"/>
      <c r="N2368" s="335"/>
    </row>
    <row r="2369" spans="11:14" x14ac:dyDescent="0.2">
      <c r="K2369" s="333"/>
      <c r="L2369" s="334"/>
      <c r="M2369" s="332"/>
      <c r="N2369" s="335"/>
    </row>
    <row r="2370" spans="11:14" x14ac:dyDescent="0.2">
      <c r="K2370" s="333"/>
      <c r="L2370" s="334"/>
      <c r="M2370" s="332"/>
      <c r="N2370" s="335"/>
    </row>
    <row r="2371" spans="11:14" x14ac:dyDescent="0.2">
      <c r="K2371" s="333"/>
      <c r="L2371" s="334"/>
      <c r="M2371" s="332"/>
      <c r="N2371" s="335"/>
    </row>
    <row r="2372" spans="11:14" x14ac:dyDescent="0.2">
      <c r="K2372" s="333"/>
      <c r="L2372" s="334"/>
      <c r="M2372" s="332"/>
      <c r="N2372" s="335"/>
    </row>
    <row r="2373" spans="11:14" x14ac:dyDescent="0.2">
      <c r="K2373" s="333"/>
      <c r="L2373" s="334"/>
      <c r="M2373" s="332"/>
      <c r="N2373" s="335"/>
    </row>
    <row r="2374" spans="11:14" x14ac:dyDescent="0.2">
      <c r="K2374" s="333"/>
      <c r="L2374" s="334"/>
      <c r="M2374" s="332"/>
      <c r="N2374" s="335"/>
    </row>
    <row r="2375" spans="11:14" x14ac:dyDescent="0.2">
      <c r="K2375" s="333"/>
      <c r="L2375" s="334"/>
      <c r="M2375" s="332"/>
      <c r="N2375" s="335"/>
    </row>
    <row r="2376" spans="11:14" x14ac:dyDescent="0.2">
      <c r="K2376" s="333"/>
      <c r="L2376" s="334"/>
      <c r="M2376" s="332"/>
      <c r="N2376" s="335"/>
    </row>
    <row r="2377" spans="11:14" x14ac:dyDescent="0.2">
      <c r="K2377" s="333"/>
      <c r="L2377" s="334"/>
      <c r="M2377" s="332"/>
      <c r="N2377" s="335"/>
    </row>
    <row r="2378" spans="11:14" x14ac:dyDescent="0.2">
      <c r="K2378" s="333"/>
      <c r="L2378" s="334"/>
      <c r="M2378" s="332"/>
      <c r="N2378" s="335"/>
    </row>
    <row r="2379" spans="11:14" x14ac:dyDescent="0.2">
      <c r="K2379" s="333"/>
      <c r="L2379" s="334"/>
      <c r="M2379" s="332"/>
      <c r="N2379" s="335"/>
    </row>
    <row r="2380" spans="11:14" x14ac:dyDescent="0.2">
      <c r="K2380" s="333"/>
      <c r="L2380" s="334"/>
      <c r="M2380" s="332"/>
      <c r="N2380" s="335"/>
    </row>
    <row r="2381" spans="11:14" x14ac:dyDescent="0.2">
      <c r="K2381" s="333"/>
      <c r="L2381" s="334"/>
      <c r="M2381" s="332"/>
      <c r="N2381" s="335"/>
    </row>
    <row r="2382" spans="11:14" x14ac:dyDescent="0.2">
      <c r="K2382" s="333"/>
      <c r="L2382" s="334"/>
      <c r="M2382" s="332"/>
      <c r="N2382" s="335"/>
    </row>
    <row r="2383" spans="11:14" x14ac:dyDescent="0.2">
      <c r="K2383" s="333"/>
      <c r="L2383" s="334"/>
      <c r="M2383" s="332"/>
      <c r="N2383" s="335"/>
    </row>
    <row r="2384" spans="11:14" x14ac:dyDescent="0.2">
      <c r="K2384" s="333"/>
      <c r="L2384" s="334"/>
      <c r="M2384" s="332"/>
      <c r="N2384" s="335"/>
    </row>
    <row r="2385" spans="11:14" x14ac:dyDescent="0.2">
      <c r="K2385" s="333"/>
      <c r="L2385" s="334"/>
      <c r="M2385" s="332"/>
      <c r="N2385" s="335"/>
    </row>
    <row r="2386" spans="11:14" x14ac:dyDescent="0.2">
      <c r="K2386" s="333"/>
      <c r="L2386" s="334"/>
      <c r="M2386" s="332"/>
      <c r="N2386" s="335"/>
    </row>
    <row r="2387" spans="11:14" x14ac:dyDescent="0.2">
      <c r="K2387" s="333"/>
      <c r="L2387" s="334"/>
      <c r="M2387" s="332"/>
      <c r="N2387" s="335"/>
    </row>
    <row r="2388" spans="11:14" x14ac:dyDescent="0.2">
      <c r="K2388" s="333"/>
      <c r="L2388" s="334"/>
      <c r="M2388" s="332"/>
      <c r="N2388" s="335"/>
    </row>
    <row r="2389" spans="11:14" x14ac:dyDescent="0.2">
      <c r="K2389" s="333"/>
      <c r="L2389" s="334"/>
      <c r="M2389" s="332"/>
      <c r="N2389" s="335"/>
    </row>
    <row r="2390" spans="11:14" x14ac:dyDescent="0.2">
      <c r="K2390" s="333"/>
      <c r="L2390" s="334"/>
      <c r="M2390" s="332"/>
      <c r="N2390" s="335"/>
    </row>
    <row r="2391" spans="11:14" x14ac:dyDescent="0.2">
      <c r="K2391" s="333"/>
      <c r="L2391" s="334"/>
      <c r="M2391" s="332"/>
      <c r="N2391" s="335"/>
    </row>
    <row r="2392" spans="11:14" x14ac:dyDescent="0.2">
      <c r="K2392" s="333"/>
      <c r="L2392" s="334"/>
      <c r="M2392" s="332"/>
      <c r="N2392" s="335"/>
    </row>
    <row r="2393" spans="11:14" x14ac:dyDescent="0.2">
      <c r="K2393" s="333"/>
      <c r="L2393" s="334"/>
      <c r="M2393" s="332"/>
      <c r="N2393" s="335"/>
    </row>
    <row r="2394" spans="11:14" x14ac:dyDescent="0.2">
      <c r="K2394" s="333"/>
      <c r="L2394" s="334"/>
      <c r="M2394" s="332"/>
      <c r="N2394" s="335"/>
    </row>
    <row r="2395" spans="11:14" x14ac:dyDescent="0.2">
      <c r="K2395" s="333"/>
      <c r="L2395" s="334"/>
      <c r="M2395" s="332"/>
      <c r="N2395" s="335"/>
    </row>
    <row r="2396" spans="11:14" x14ac:dyDescent="0.2">
      <c r="K2396" s="333"/>
      <c r="L2396" s="334"/>
      <c r="M2396" s="332"/>
      <c r="N2396" s="335"/>
    </row>
    <row r="2397" spans="11:14" x14ac:dyDescent="0.2">
      <c r="K2397" s="333"/>
      <c r="L2397" s="334"/>
      <c r="M2397" s="332"/>
      <c r="N2397" s="335"/>
    </row>
    <row r="2398" spans="11:14" x14ac:dyDescent="0.2">
      <c r="K2398" s="333"/>
      <c r="L2398" s="334"/>
      <c r="M2398" s="332"/>
      <c r="N2398" s="335"/>
    </row>
    <row r="2399" spans="11:14" x14ac:dyDescent="0.2">
      <c r="K2399" s="333"/>
      <c r="L2399" s="334"/>
      <c r="M2399" s="332"/>
      <c r="N2399" s="335"/>
    </row>
    <row r="2400" spans="11:14" x14ac:dyDescent="0.2">
      <c r="K2400" s="333"/>
      <c r="L2400" s="334"/>
      <c r="M2400" s="332"/>
      <c r="N2400" s="335"/>
    </row>
    <row r="2401" spans="11:14" x14ac:dyDescent="0.2">
      <c r="K2401" s="333"/>
      <c r="L2401" s="334"/>
      <c r="M2401" s="332"/>
      <c r="N2401" s="335"/>
    </row>
    <row r="2402" spans="11:14" x14ac:dyDescent="0.2">
      <c r="K2402" s="333"/>
      <c r="L2402" s="334"/>
      <c r="M2402" s="332"/>
      <c r="N2402" s="335"/>
    </row>
    <row r="2403" spans="11:14" x14ac:dyDescent="0.2">
      <c r="K2403" s="333"/>
      <c r="L2403" s="334"/>
      <c r="M2403" s="332"/>
      <c r="N2403" s="335"/>
    </row>
    <row r="2404" spans="11:14" x14ac:dyDescent="0.2">
      <c r="K2404" s="333"/>
      <c r="L2404" s="334"/>
      <c r="M2404" s="332"/>
      <c r="N2404" s="335"/>
    </row>
    <row r="2405" spans="11:14" x14ac:dyDescent="0.2">
      <c r="K2405" s="333"/>
      <c r="L2405" s="334"/>
      <c r="M2405" s="332"/>
      <c r="N2405" s="335"/>
    </row>
    <row r="2406" spans="11:14" x14ac:dyDescent="0.2">
      <c r="K2406" s="333"/>
      <c r="L2406" s="334"/>
      <c r="M2406" s="332"/>
      <c r="N2406" s="335"/>
    </row>
    <row r="2407" spans="11:14" x14ac:dyDescent="0.2">
      <c r="K2407" s="333"/>
      <c r="L2407" s="334"/>
      <c r="M2407" s="332"/>
      <c r="N2407" s="335"/>
    </row>
    <row r="2408" spans="11:14" x14ac:dyDescent="0.2">
      <c r="K2408" s="333"/>
      <c r="L2408" s="334"/>
      <c r="M2408" s="332"/>
      <c r="N2408" s="335"/>
    </row>
    <row r="2409" spans="11:14" x14ac:dyDescent="0.2">
      <c r="K2409" s="333"/>
      <c r="L2409" s="334"/>
      <c r="M2409" s="332"/>
      <c r="N2409" s="335"/>
    </row>
    <row r="2410" spans="11:14" x14ac:dyDescent="0.2">
      <c r="K2410" s="333"/>
      <c r="L2410" s="334"/>
      <c r="M2410" s="332"/>
      <c r="N2410" s="335"/>
    </row>
    <row r="2411" spans="11:14" x14ac:dyDescent="0.2">
      <c r="K2411" s="333"/>
      <c r="L2411" s="334"/>
      <c r="M2411" s="332"/>
      <c r="N2411" s="335"/>
    </row>
    <row r="2412" spans="11:14" x14ac:dyDescent="0.2">
      <c r="K2412" s="333"/>
      <c r="L2412" s="334"/>
      <c r="M2412" s="332"/>
      <c r="N2412" s="335"/>
    </row>
    <row r="2413" spans="11:14" x14ac:dyDescent="0.2">
      <c r="K2413" s="333"/>
      <c r="L2413" s="334"/>
      <c r="M2413" s="332"/>
      <c r="N2413" s="335"/>
    </row>
    <row r="2414" spans="11:14" x14ac:dyDescent="0.2">
      <c r="K2414" s="333"/>
      <c r="L2414" s="334"/>
      <c r="M2414" s="332"/>
      <c r="N2414" s="335"/>
    </row>
    <row r="2415" spans="11:14" x14ac:dyDescent="0.2">
      <c r="K2415" s="333"/>
      <c r="L2415" s="334"/>
      <c r="M2415" s="332"/>
      <c r="N2415" s="335"/>
    </row>
    <row r="2416" spans="11:14" x14ac:dyDescent="0.2">
      <c r="K2416" s="333"/>
      <c r="L2416" s="334"/>
      <c r="M2416" s="332"/>
      <c r="N2416" s="335"/>
    </row>
    <row r="2417" spans="11:14" x14ac:dyDescent="0.2">
      <c r="K2417" s="333"/>
      <c r="L2417" s="334"/>
      <c r="M2417" s="332"/>
      <c r="N2417" s="335"/>
    </row>
    <row r="2418" spans="11:14" x14ac:dyDescent="0.2">
      <c r="K2418" s="333"/>
      <c r="L2418" s="334"/>
      <c r="M2418" s="332"/>
      <c r="N2418" s="335"/>
    </row>
    <row r="2419" spans="11:14" x14ac:dyDescent="0.2">
      <c r="K2419" s="333"/>
      <c r="L2419" s="334"/>
      <c r="M2419" s="332"/>
      <c r="N2419" s="335"/>
    </row>
    <row r="2420" spans="11:14" x14ac:dyDescent="0.2">
      <c r="K2420" s="333"/>
      <c r="L2420" s="334"/>
      <c r="M2420" s="332"/>
      <c r="N2420" s="335"/>
    </row>
    <row r="2421" spans="11:14" x14ac:dyDescent="0.2">
      <c r="K2421" s="333"/>
      <c r="L2421" s="334"/>
      <c r="M2421" s="332"/>
      <c r="N2421" s="335"/>
    </row>
    <row r="2422" spans="11:14" x14ac:dyDescent="0.2">
      <c r="K2422" s="333"/>
      <c r="L2422" s="334"/>
      <c r="M2422" s="332"/>
      <c r="N2422" s="335"/>
    </row>
    <row r="2423" spans="11:14" x14ac:dyDescent="0.2">
      <c r="K2423" s="333"/>
      <c r="L2423" s="334"/>
      <c r="M2423" s="332"/>
      <c r="N2423" s="335"/>
    </row>
    <row r="2424" spans="11:14" x14ac:dyDescent="0.2">
      <c r="K2424" s="333"/>
      <c r="L2424" s="334"/>
      <c r="M2424" s="332"/>
      <c r="N2424" s="335"/>
    </row>
    <row r="2425" spans="11:14" x14ac:dyDescent="0.2">
      <c r="K2425" s="333"/>
      <c r="L2425" s="334"/>
      <c r="M2425" s="332"/>
      <c r="N2425" s="335"/>
    </row>
    <row r="2426" spans="11:14" x14ac:dyDescent="0.2">
      <c r="K2426" s="333"/>
      <c r="L2426" s="334"/>
      <c r="M2426" s="332"/>
      <c r="N2426" s="335"/>
    </row>
    <row r="2427" spans="11:14" x14ac:dyDescent="0.2">
      <c r="K2427" s="333"/>
      <c r="L2427" s="334"/>
      <c r="M2427" s="332"/>
      <c r="N2427" s="335"/>
    </row>
    <row r="2428" spans="11:14" x14ac:dyDescent="0.2">
      <c r="K2428" s="333"/>
      <c r="L2428" s="334"/>
      <c r="M2428" s="332"/>
      <c r="N2428" s="335"/>
    </row>
    <row r="2429" spans="11:14" x14ac:dyDescent="0.2">
      <c r="K2429" s="333"/>
      <c r="L2429" s="334"/>
      <c r="M2429" s="332"/>
      <c r="N2429" s="335"/>
    </row>
    <row r="2430" spans="11:14" x14ac:dyDescent="0.2">
      <c r="K2430" s="333"/>
      <c r="L2430" s="334"/>
      <c r="M2430" s="332"/>
      <c r="N2430" s="335"/>
    </row>
    <row r="2431" spans="11:14" x14ac:dyDescent="0.2">
      <c r="K2431" s="333"/>
      <c r="L2431" s="334"/>
      <c r="M2431" s="332"/>
      <c r="N2431" s="335"/>
    </row>
    <row r="2432" spans="11:14" x14ac:dyDescent="0.2">
      <c r="K2432" s="333"/>
      <c r="L2432" s="334"/>
      <c r="M2432" s="332"/>
      <c r="N2432" s="335"/>
    </row>
    <row r="2433" spans="11:14" x14ac:dyDescent="0.2">
      <c r="K2433" s="333"/>
      <c r="L2433" s="334"/>
      <c r="M2433" s="332"/>
      <c r="N2433" s="335"/>
    </row>
    <row r="2434" spans="11:14" x14ac:dyDescent="0.2">
      <c r="K2434" s="333"/>
      <c r="L2434" s="334"/>
      <c r="M2434" s="332"/>
      <c r="N2434" s="335"/>
    </row>
    <row r="2435" spans="11:14" x14ac:dyDescent="0.2">
      <c r="K2435" s="333"/>
      <c r="L2435" s="334"/>
      <c r="M2435" s="332"/>
      <c r="N2435" s="335"/>
    </row>
    <row r="2436" spans="11:14" x14ac:dyDescent="0.2">
      <c r="K2436" s="333"/>
      <c r="L2436" s="334"/>
      <c r="M2436" s="332"/>
      <c r="N2436" s="335"/>
    </row>
    <row r="2437" spans="11:14" x14ac:dyDescent="0.2">
      <c r="K2437" s="333"/>
      <c r="L2437" s="334"/>
      <c r="M2437" s="332"/>
      <c r="N2437" s="335"/>
    </row>
    <row r="2438" spans="11:14" x14ac:dyDescent="0.2">
      <c r="K2438" s="333"/>
      <c r="L2438" s="334"/>
      <c r="M2438" s="332"/>
      <c r="N2438" s="335"/>
    </row>
    <row r="2439" spans="11:14" x14ac:dyDescent="0.2">
      <c r="K2439" s="333"/>
      <c r="L2439" s="334"/>
      <c r="M2439" s="332"/>
      <c r="N2439" s="335"/>
    </row>
    <row r="2440" spans="11:14" x14ac:dyDescent="0.2">
      <c r="K2440" s="333"/>
      <c r="L2440" s="334"/>
      <c r="M2440" s="332"/>
      <c r="N2440" s="335"/>
    </row>
    <row r="2441" spans="11:14" x14ac:dyDescent="0.2">
      <c r="K2441" s="333"/>
      <c r="L2441" s="334"/>
      <c r="M2441" s="332"/>
      <c r="N2441" s="335"/>
    </row>
    <row r="2442" spans="11:14" x14ac:dyDescent="0.2">
      <c r="K2442" s="333"/>
      <c r="L2442" s="334"/>
      <c r="M2442" s="332"/>
      <c r="N2442" s="335"/>
    </row>
    <row r="2443" spans="11:14" x14ac:dyDescent="0.2">
      <c r="K2443" s="333"/>
      <c r="L2443" s="334"/>
      <c r="M2443" s="332"/>
      <c r="N2443" s="335"/>
    </row>
    <row r="2444" spans="11:14" x14ac:dyDescent="0.2">
      <c r="K2444" s="333"/>
      <c r="L2444" s="334"/>
      <c r="M2444" s="332"/>
      <c r="N2444" s="335"/>
    </row>
    <row r="2445" spans="11:14" x14ac:dyDescent="0.2">
      <c r="K2445" s="333"/>
      <c r="L2445" s="334"/>
      <c r="M2445" s="332"/>
      <c r="N2445" s="335"/>
    </row>
    <row r="2446" spans="11:14" x14ac:dyDescent="0.2">
      <c r="K2446" s="333"/>
      <c r="L2446" s="334"/>
      <c r="M2446" s="332"/>
      <c r="N2446" s="335"/>
    </row>
    <row r="2447" spans="11:14" x14ac:dyDescent="0.2">
      <c r="K2447" s="333"/>
      <c r="L2447" s="334"/>
      <c r="M2447" s="332"/>
      <c r="N2447" s="335"/>
    </row>
    <row r="2448" spans="11:14" x14ac:dyDescent="0.2">
      <c r="K2448" s="333"/>
      <c r="L2448" s="334"/>
      <c r="M2448" s="332"/>
      <c r="N2448" s="335"/>
    </row>
    <row r="2449" spans="11:14" x14ac:dyDescent="0.2">
      <c r="K2449" s="333"/>
      <c r="L2449" s="334"/>
      <c r="M2449" s="332"/>
      <c r="N2449" s="335"/>
    </row>
    <row r="2450" spans="11:14" x14ac:dyDescent="0.2">
      <c r="K2450" s="333"/>
      <c r="L2450" s="334"/>
      <c r="M2450" s="332"/>
      <c r="N2450" s="335"/>
    </row>
    <row r="2451" spans="11:14" x14ac:dyDescent="0.2">
      <c r="K2451" s="333"/>
      <c r="L2451" s="334"/>
      <c r="M2451" s="332"/>
      <c r="N2451" s="335"/>
    </row>
    <row r="2452" spans="11:14" x14ac:dyDescent="0.2">
      <c r="K2452" s="333"/>
      <c r="L2452" s="334"/>
      <c r="M2452" s="332"/>
      <c r="N2452" s="335"/>
    </row>
    <row r="2453" spans="11:14" x14ac:dyDescent="0.2">
      <c r="K2453" s="333"/>
      <c r="L2453" s="334"/>
      <c r="M2453" s="332"/>
      <c r="N2453" s="335"/>
    </row>
    <row r="2454" spans="11:14" x14ac:dyDescent="0.2">
      <c r="K2454" s="333"/>
      <c r="L2454" s="334"/>
      <c r="M2454" s="332"/>
      <c r="N2454" s="335"/>
    </row>
    <row r="2455" spans="11:14" x14ac:dyDescent="0.2">
      <c r="K2455" s="333"/>
      <c r="L2455" s="334"/>
      <c r="M2455" s="332"/>
      <c r="N2455" s="335"/>
    </row>
    <row r="2456" spans="11:14" x14ac:dyDescent="0.2">
      <c r="K2456" s="333"/>
      <c r="L2456" s="334"/>
      <c r="M2456" s="332"/>
      <c r="N2456" s="335"/>
    </row>
    <row r="2457" spans="11:14" x14ac:dyDescent="0.2">
      <c r="K2457" s="333"/>
      <c r="L2457" s="334"/>
      <c r="M2457" s="332"/>
      <c r="N2457" s="335"/>
    </row>
    <row r="2458" spans="11:14" x14ac:dyDescent="0.2">
      <c r="K2458" s="333"/>
      <c r="L2458" s="334"/>
      <c r="M2458" s="332"/>
      <c r="N2458" s="335"/>
    </row>
    <row r="2459" spans="11:14" x14ac:dyDescent="0.2">
      <c r="K2459" s="333"/>
      <c r="L2459" s="334"/>
      <c r="M2459" s="332"/>
      <c r="N2459" s="335"/>
    </row>
    <row r="2460" spans="11:14" x14ac:dyDescent="0.2">
      <c r="K2460" s="333"/>
      <c r="L2460" s="334"/>
      <c r="M2460" s="332"/>
      <c r="N2460" s="335"/>
    </row>
    <row r="2461" spans="11:14" x14ac:dyDescent="0.2">
      <c r="K2461" s="333"/>
      <c r="L2461" s="334"/>
      <c r="M2461" s="332"/>
      <c r="N2461" s="335"/>
    </row>
    <row r="2462" spans="11:14" x14ac:dyDescent="0.2">
      <c r="K2462" s="333"/>
      <c r="L2462" s="334"/>
      <c r="M2462" s="332"/>
      <c r="N2462" s="335"/>
    </row>
    <row r="2463" spans="11:14" x14ac:dyDescent="0.2">
      <c r="K2463" s="333"/>
      <c r="L2463" s="334"/>
      <c r="M2463" s="332"/>
      <c r="N2463" s="335"/>
    </row>
    <row r="2464" spans="11:14" x14ac:dyDescent="0.2">
      <c r="K2464" s="333"/>
      <c r="L2464" s="334"/>
      <c r="M2464" s="332"/>
      <c r="N2464" s="335"/>
    </row>
    <row r="2465" spans="11:14" x14ac:dyDescent="0.2">
      <c r="K2465" s="333"/>
      <c r="L2465" s="334"/>
      <c r="M2465" s="332"/>
      <c r="N2465" s="335"/>
    </row>
    <row r="2466" spans="11:14" x14ac:dyDescent="0.2">
      <c r="K2466" s="333"/>
      <c r="L2466" s="334"/>
      <c r="M2466" s="332"/>
      <c r="N2466" s="335"/>
    </row>
    <row r="2467" spans="11:14" x14ac:dyDescent="0.2">
      <c r="K2467" s="333"/>
      <c r="L2467" s="334"/>
      <c r="M2467" s="332"/>
      <c r="N2467" s="335"/>
    </row>
    <row r="2468" spans="11:14" x14ac:dyDescent="0.2">
      <c r="K2468" s="333"/>
      <c r="L2468" s="334"/>
      <c r="M2468" s="332"/>
      <c r="N2468" s="335"/>
    </row>
    <row r="2469" spans="11:14" x14ac:dyDescent="0.2">
      <c r="K2469" s="333"/>
      <c r="L2469" s="334"/>
      <c r="M2469" s="332"/>
      <c r="N2469" s="335"/>
    </row>
    <row r="2470" spans="11:14" x14ac:dyDescent="0.2">
      <c r="K2470" s="333"/>
      <c r="L2470" s="334"/>
      <c r="M2470" s="332"/>
      <c r="N2470" s="335"/>
    </row>
    <row r="2471" spans="11:14" x14ac:dyDescent="0.2">
      <c r="K2471" s="333"/>
      <c r="L2471" s="334"/>
      <c r="M2471" s="332"/>
      <c r="N2471" s="335"/>
    </row>
    <row r="2472" spans="11:14" x14ac:dyDescent="0.2">
      <c r="K2472" s="333"/>
      <c r="L2472" s="334"/>
      <c r="M2472" s="332"/>
      <c r="N2472" s="335"/>
    </row>
    <row r="2473" spans="11:14" x14ac:dyDescent="0.2">
      <c r="K2473" s="333"/>
      <c r="L2473" s="334"/>
      <c r="M2473" s="332"/>
      <c r="N2473" s="335"/>
    </row>
    <row r="2474" spans="11:14" x14ac:dyDescent="0.2">
      <c r="K2474" s="333"/>
      <c r="L2474" s="334"/>
      <c r="M2474" s="332"/>
      <c r="N2474" s="335"/>
    </row>
    <row r="2475" spans="11:14" x14ac:dyDescent="0.2">
      <c r="K2475" s="333"/>
      <c r="L2475" s="334"/>
      <c r="M2475" s="332"/>
      <c r="N2475" s="335"/>
    </row>
    <row r="2476" spans="11:14" x14ac:dyDescent="0.2">
      <c r="K2476" s="333"/>
      <c r="L2476" s="334"/>
      <c r="M2476" s="332"/>
      <c r="N2476" s="335"/>
    </row>
    <row r="2477" spans="11:14" x14ac:dyDescent="0.2">
      <c r="K2477" s="333"/>
      <c r="L2477" s="334"/>
      <c r="M2477" s="332"/>
      <c r="N2477" s="335"/>
    </row>
    <row r="2478" spans="11:14" x14ac:dyDescent="0.2">
      <c r="K2478" s="333"/>
      <c r="L2478" s="334"/>
      <c r="M2478" s="332"/>
      <c r="N2478" s="335"/>
    </row>
    <row r="2479" spans="11:14" x14ac:dyDescent="0.2">
      <c r="K2479" s="333"/>
      <c r="L2479" s="334"/>
      <c r="M2479" s="332"/>
      <c r="N2479" s="335"/>
    </row>
    <row r="2480" spans="11:14" x14ac:dyDescent="0.2">
      <c r="K2480" s="333"/>
      <c r="L2480" s="334"/>
      <c r="M2480" s="332"/>
      <c r="N2480" s="335"/>
    </row>
    <row r="2481" spans="11:14" x14ac:dyDescent="0.2">
      <c r="K2481" s="333"/>
      <c r="L2481" s="334"/>
      <c r="M2481" s="332"/>
      <c r="N2481" s="335"/>
    </row>
    <row r="2482" spans="11:14" x14ac:dyDescent="0.2">
      <c r="K2482" s="333"/>
      <c r="L2482" s="334"/>
      <c r="M2482" s="332"/>
      <c r="N2482" s="335"/>
    </row>
    <row r="2483" spans="11:14" x14ac:dyDescent="0.2">
      <c r="K2483" s="333"/>
      <c r="L2483" s="334"/>
      <c r="M2483" s="332"/>
      <c r="N2483" s="335"/>
    </row>
    <row r="2484" spans="11:14" x14ac:dyDescent="0.2">
      <c r="K2484" s="333"/>
      <c r="L2484" s="334"/>
      <c r="M2484" s="332"/>
      <c r="N2484" s="335"/>
    </row>
    <row r="2485" spans="11:14" x14ac:dyDescent="0.2">
      <c r="K2485" s="333"/>
      <c r="L2485" s="334"/>
      <c r="M2485" s="332"/>
      <c r="N2485" s="335"/>
    </row>
    <row r="2486" spans="11:14" x14ac:dyDescent="0.2">
      <c r="K2486" s="333"/>
      <c r="L2486" s="334"/>
      <c r="M2486" s="332"/>
      <c r="N2486" s="335"/>
    </row>
    <row r="2487" spans="11:14" x14ac:dyDescent="0.2">
      <c r="K2487" s="333"/>
      <c r="L2487" s="334"/>
      <c r="M2487" s="332"/>
      <c r="N2487" s="335"/>
    </row>
    <row r="2488" spans="11:14" x14ac:dyDescent="0.2">
      <c r="K2488" s="333"/>
      <c r="L2488" s="334"/>
      <c r="M2488" s="332"/>
      <c r="N2488" s="335"/>
    </row>
    <row r="2489" spans="11:14" x14ac:dyDescent="0.2">
      <c r="K2489" s="333"/>
      <c r="L2489" s="334"/>
      <c r="M2489" s="332"/>
      <c r="N2489" s="335"/>
    </row>
    <row r="2490" spans="11:14" x14ac:dyDescent="0.2">
      <c r="K2490" s="333"/>
      <c r="L2490" s="334"/>
      <c r="M2490" s="332"/>
      <c r="N2490" s="335"/>
    </row>
    <row r="2491" spans="11:14" x14ac:dyDescent="0.2">
      <c r="K2491" s="333"/>
      <c r="L2491" s="334"/>
      <c r="M2491" s="332"/>
      <c r="N2491" s="335"/>
    </row>
    <row r="2492" spans="11:14" x14ac:dyDescent="0.2">
      <c r="K2492" s="333"/>
      <c r="L2492" s="334"/>
      <c r="M2492" s="332"/>
      <c r="N2492" s="335"/>
    </row>
    <row r="2493" spans="11:14" x14ac:dyDescent="0.2">
      <c r="K2493" s="333"/>
      <c r="L2493" s="334"/>
      <c r="M2493" s="332"/>
      <c r="N2493" s="335"/>
    </row>
    <row r="2494" spans="11:14" x14ac:dyDescent="0.2">
      <c r="K2494" s="333"/>
      <c r="L2494" s="334"/>
      <c r="M2494" s="332"/>
      <c r="N2494" s="335"/>
    </row>
    <row r="2495" spans="11:14" x14ac:dyDescent="0.2">
      <c r="K2495" s="333"/>
      <c r="L2495" s="334"/>
      <c r="M2495" s="332"/>
      <c r="N2495" s="335"/>
    </row>
    <row r="2496" spans="11:14" x14ac:dyDescent="0.2">
      <c r="K2496" s="333"/>
      <c r="L2496" s="334"/>
      <c r="M2496" s="332"/>
      <c r="N2496" s="335"/>
    </row>
    <row r="2497" spans="11:14" x14ac:dyDescent="0.2">
      <c r="K2497" s="333"/>
      <c r="L2497" s="334"/>
      <c r="M2497" s="332"/>
      <c r="N2497" s="335"/>
    </row>
    <row r="2498" spans="11:14" x14ac:dyDescent="0.2">
      <c r="K2498" s="333"/>
      <c r="L2498" s="334"/>
      <c r="M2498" s="332"/>
      <c r="N2498" s="335"/>
    </row>
    <row r="2499" spans="11:14" x14ac:dyDescent="0.2">
      <c r="K2499" s="333"/>
      <c r="L2499" s="334"/>
      <c r="M2499" s="332"/>
      <c r="N2499" s="335"/>
    </row>
    <row r="2500" spans="11:14" x14ac:dyDescent="0.2">
      <c r="K2500" s="333"/>
      <c r="L2500" s="334"/>
      <c r="M2500" s="332"/>
      <c r="N2500" s="335"/>
    </row>
    <row r="2501" spans="11:14" x14ac:dyDescent="0.2">
      <c r="K2501" s="333"/>
      <c r="L2501" s="334"/>
      <c r="M2501" s="332"/>
      <c r="N2501" s="335"/>
    </row>
    <row r="2502" spans="11:14" x14ac:dyDescent="0.2">
      <c r="K2502" s="333"/>
      <c r="L2502" s="334"/>
      <c r="M2502" s="332"/>
      <c r="N2502" s="335"/>
    </row>
    <row r="2503" spans="11:14" x14ac:dyDescent="0.2">
      <c r="K2503" s="333"/>
      <c r="L2503" s="334"/>
      <c r="M2503" s="332"/>
      <c r="N2503" s="335"/>
    </row>
    <row r="2504" spans="11:14" x14ac:dyDescent="0.2">
      <c r="K2504" s="333"/>
      <c r="L2504" s="334"/>
      <c r="M2504" s="332"/>
      <c r="N2504" s="335"/>
    </row>
    <row r="2505" spans="11:14" x14ac:dyDescent="0.2">
      <c r="K2505" s="333"/>
      <c r="L2505" s="334"/>
      <c r="M2505" s="332"/>
      <c r="N2505" s="335"/>
    </row>
    <row r="2506" spans="11:14" x14ac:dyDescent="0.2">
      <c r="K2506" s="333"/>
      <c r="L2506" s="334"/>
      <c r="M2506" s="332"/>
      <c r="N2506" s="335"/>
    </row>
    <row r="2507" spans="11:14" x14ac:dyDescent="0.2">
      <c r="K2507" s="333"/>
      <c r="L2507" s="334"/>
      <c r="M2507" s="332"/>
      <c r="N2507" s="335"/>
    </row>
    <row r="2508" spans="11:14" x14ac:dyDescent="0.2">
      <c r="K2508" s="333"/>
      <c r="L2508" s="334"/>
      <c r="M2508" s="332"/>
      <c r="N2508" s="335"/>
    </row>
    <row r="2509" spans="11:14" x14ac:dyDescent="0.2">
      <c r="K2509" s="333"/>
      <c r="L2509" s="334"/>
      <c r="M2509" s="332"/>
      <c r="N2509" s="335"/>
    </row>
    <row r="2510" spans="11:14" x14ac:dyDescent="0.2">
      <c r="K2510" s="333"/>
      <c r="L2510" s="334"/>
      <c r="M2510" s="332"/>
      <c r="N2510" s="335"/>
    </row>
    <row r="2511" spans="11:14" x14ac:dyDescent="0.2">
      <c r="K2511" s="333"/>
      <c r="L2511" s="334"/>
      <c r="M2511" s="332"/>
      <c r="N2511" s="335"/>
    </row>
    <row r="2512" spans="11:14" x14ac:dyDescent="0.2">
      <c r="K2512" s="333"/>
      <c r="L2512" s="334"/>
      <c r="M2512" s="332"/>
      <c r="N2512" s="335"/>
    </row>
    <row r="2513" spans="11:14" x14ac:dyDescent="0.2">
      <c r="K2513" s="333"/>
      <c r="L2513" s="334"/>
      <c r="M2513" s="332"/>
      <c r="N2513" s="335"/>
    </row>
    <row r="2514" spans="11:14" x14ac:dyDescent="0.2">
      <c r="K2514" s="333"/>
      <c r="L2514" s="334"/>
      <c r="M2514" s="332"/>
      <c r="N2514" s="335"/>
    </row>
    <row r="2515" spans="11:14" x14ac:dyDescent="0.2">
      <c r="K2515" s="333"/>
      <c r="L2515" s="334"/>
      <c r="M2515" s="332"/>
      <c r="N2515" s="335"/>
    </row>
    <row r="2516" spans="11:14" x14ac:dyDescent="0.2">
      <c r="K2516" s="333"/>
      <c r="L2516" s="334"/>
      <c r="M2516" s="332"/>
      <c r="N2516" s="335"/>
    </row>
    <row r="2517" spans="11:14" x14ac:dyDescent="0.2">
      <c r="K2517" s="333"/>
      <c r="L2517" s="334"/>
      <c r="M2517" s="332"/>
      <c r="N2517" s="335"/>
    </row>
    <row r="2518" spans="11:14" x14ac:dyDescent="0.2">
      <c r="K2518" s="333"/>
      <c r="L2518" s="334"/>
      <c r="M2518" s="332"/>
      <c r="N2518" s="335"/>
    </row>
    <row r="2519" spans="11:14" x14ac:dyDescent="0.2">
      <c r="K2519" s="333"/>
      <c r="L2519" s="334"/>
      <c r="M2519" s="332"/>
      <c r="N2519" s="335"/>
    </row>
    <row r="2520" spans="11:14" x14ac:dyDescent="0.2">
      <c r="K2520" s="333"/>
      <c r="L2520" s="334"/>
      <c r="M2520" s="332"/>
      <c r="N2520" s="335"/>
    </row>
    <row r="2521" spans="11:14" x14ac:dyDescent="0.2">
      <c r="K2521" s="333"/>
      <c r="L2521" s="334"/>
      <c r="M2521" s="332"/>
      <c r="N2521" s="335"/>
    </row>
    <row r="2522" spans="11:14" x14ac:dyDescent="0.2">
      <c r="K2522" s="333"/>
      <c r="L2522" s="334"/>
      <c r="M2522" s="332"/>
      <c r="N2522" s="335"/>
    </row>
    <row r="2523" spans="11:14" x14ac:dyDescent="0.2">
      <c r="K2523" s="333"/>
      <c r="L2523" s="334"/>
      <c r="M2523" s="332"/>
      <c r="N2523" s="335"/>
    </row>
    <row r="2524" spans="11:14" x14ac:dyDescent="0.2">
      <c r="K2524" s="333"/>
      <c r="L2524" s="334"/>
      <c r="M2524" s="332"/>
      <c r="N2524" s="335"/>
    </row>
    <row r="2525" spans="11:14" x14ac:dyDescent="0.2">
      <c r="K2525" s="333"/>
      <c r="L2525" s="334"/>
      <c r="M2525" s="332"/>
      <c r="N2525" s="335"/>
    </row>
    <row r="2526" spans="11:14" x14ac:dyDescent="0.2">
      <c r="K2526" s="333"/>
      <c r="L2526" s="334"/>
      <c r="M2526" s="332"/>
      <c r="N2526" s="335"/>
    </row>
    <row r="2527" spans="11:14" x14ac:dyDescent="0.2">
      <c r="K2527" s="333"/>
      <c r="L2527" s="334"/>
      <c r="M2527" s="332"/>
      <c r="N2527" s="335"/>
    </row>
    <row r="2528" spans="11:14" x14ac:dyDescent="0.2">
      <c r="K2528" s="333"/>
      <c r="L2528" s="334"/>
      <c r="M2528" s="332"/>
      <c r="N2528" s="335"/>
    </row>
    <row r="2529" spans="11:14" x14ac:dyDescent="0.2">
      <c r="K2529" s="333"/>
      <c r="L2529" s="334"/>
      <c r="M2529" s="332"/>
      <c r="N2529" s="335"/>
    </row>
    <row r="2530" spans="11:14" x14ac:dyDescent="0.2">
      <c r="K2530" s="333"/>
      <c r="L2530" s="334"/>
      <c r="M2530" s="332"/>
      <c r="N2530" s="335"/>
    </row>
    <row r="2531" spans="11:14" x14ac:dyDescent="0.2">
      <c r="K2531" s="333"/>
      <c r="L2531" s="334"/>
      <c r="M2531" s="332"/>
      <c r="N2531" s="335"/>
    </row>
    <row r="2532" spans="11:14" x14ac:dyDescent="0.2">
      <c r="K2532" s="333"/>
      <c r="L2532" s="334"/>
      <c r="M2532" s="332"/>
      <c r="N2532" s="335"/>
    </row>
    <row r="2533" spans="11:14" x14ac:dyDescent="0.2">
      <c r="K2533" s="333"/>
      <c r="L2533" s="334"/>
      <c r="M2533" s="332"/>
      <c r="N2533" s="335"/>
    </row>
    <row r="2534" spans="11:14" x14ac:dyDescent="0.2">
      <c r="K2534" s="333"/>
      <c r="L2534" s="334"/>
      <c r="M2534" s="332"/>
      <c r="N2534" s="335"/>
    </row>
    <row r="2535" spans="11:14" x14ac:dyDescent="0.2">
      <c r="K2535" s="333"/>
      <c r="L2535" s="334"/>
      <c r="M2535" s="332"/>
      <c r="N2535" s="335"/>
    </row>
    <row r="2536" spans="11:14" x14ac:dyDescent="0.2">
      <c r="K2536" s="333"/>
      <c r="L2536" s="334"/>
      <c r="M2536" s="332"/>
      <c r="N2536" s="335"/>
    </row>
    <row r="2537" spans="11:14" x14ac:dyDescent="0.2">
      <c r="K2537" s="333"/>
      <c r="L2537" s="334"/>
      <c r="M2537" s="332"/>
      <c r="N2537" s="335"/>
    </row>
    <row r="2538" spans="11:14" x14ac:dyDescent="0.2">
      <c r="K2538" s="333"/>
      <c r="L2538" s="334"/>
      <c r="M2538" s="332"/>
      <c r="N2538" s="335"/>
    </row>
    <row r="2539" spans="11:14" x14ac:dyDescent="0.2">
      <c r="K2539" s="333"/>
      <c r="L2539" s="334"/>
      <c r="M2539" s="332"/>
      <c r="N2539" s="335"/>
    </row>
    <row r="2540" spans="11:14" x14ac:dyDescent="0.2">
      <c r="K2540" s="333"/>
      <c r="L2540" s="334"/>
      <c r="M2540" s="332"/>
      <c r="N2540" s="335"/>
    </row>
    <row r="2541" spans="11:14" x14ac:dyDescent="0.2">
      <c r="K2541" s="333"/>
      <c r="L2541" s="334"/>
      <c r="M2541" s="332"/>
      <c r="N2541" s="335"/>
    </row>
    <row r="2542" spans="11:14" x14ac:dyDescent="0.2">
      <c r="K2542" s="333"/>
      <c r="L2542" s="334"/>
      <c r="M2542" s="332"/>
      <c r="N2542" s="335"/>
    </row>
    <row r="2543" spans="11:14" x14ac:dyDescent="0.2">
      <c r="K2543" s="333"/>
      <c r="L2543" s="334"/>
      <c r="M2543" s="332"/>
      <c r="N2543" s="335"/>
    </row>
    <row r="2544" spans="11:14" x14ac:dyDescent="0.2">
      <c r="K2544" s="333"/>
      <c r="L2544" s="334"/>
      <c r="M2544" s="332"/>
      <c r="N2544" s="335"/>
    </row>
    <row r="2545" spans="11:14" x14ac:dyDescent="0.2">
      <c r="K2545" s="333"/>
      <c r="L2545" s="334"/>
      <c r="M2545" s="332"/>
      <c r="N2545" s="335"/>
    </row>
    <row r="2546" spans="11:14" x14ac:dyDescent="0.2">
      <c r="K2546" s="333"/>
      <c r="L2546" s="334"/>
      <c r="M2546" s="332"/>
      <c r="N2546" s="335"/>
    </row>
    <row r="2547" spans="11:14" x14ac:dyDescent="0.2">
      <c r="K2547" s="333"/>
      <c r="L2547" s="334"/>
      <c r="M2547" s="332"/>
      <c r="N2547" s="335"/>
    </row>
    <row r="2548" spans="11:14" x14ac:dyDescent="0.2">
      <c r="K2548" s="333"/>
      <c r="L2548" s="334"/>
      <c r="M2548" s="332"/>
      <c r="N2548" s="335"/>
    </row>
    <row r="2549" spans="11:14" x14ac:dyDescent="0.2">
      <c r="K2549" s="333"/>
      <c r="L2549" s="334"/>
      <c r="M2549" s="332"/>
      <c r="N2549" s="335"/>
    </row>
    <row r="2550" spans="11:14" x14ac:dyDescent="0.2">
      <c r="K2550" s="333"/>
      <c r="L2550" s="334"/>
      <c r="M2550" s="332"/>
      <c r="N2550" s="335"/>
    </row>
    <row r="2551" spans="11:14" x14ac:dyDescent="0.2">
      <c r="K2551" s="333"/>
      <c r="L2551" s="334"/>
      <c r="M2551" s="332"/>
      <c r="N2551" s="335"/>
    </row>
    <row r="2552" spans="11:14" x14ac:dyDescent="0.2">
      <c r="K2552" s="333"/>
      <c r="L2552" s="334"/>
      <c r="M2552" s="332"/>
      <c r="N2552" s="335"/>
    </row>
    <row r="2553" spans="11:14" x14ac:dyDescent="0.2">
      <c r="K2553" s="333"/>
      <c r="L2553" s="334"/>
      <c r="M2553" s="332"/>
      <c r="N2553" s="335"/>
    </row>
    <row r="2554" spans="11:14" x14ac:dyDescent="0.2">
      <c r="K2554" s="333"/>
      <c r="L2554" s="334"/>
      <c r="M2554" s="332"/>
      <c r="N2554" s="335"/>
    </row>
    <row r="2555" spans="11:14" x14ac:dyDescent="0.2">
      <c r="K2555" s="333"/>
      <c r="L2555" s="334"/>
      <c r="M2555" s="332"/>
      <c r="N2555" s="335"/>
    </row>
    <row r="2556" spans="11:14" x14ac:dyDescent="0.2">
      <c r="K2556" s="333"/>
      <c r="L2556" s="334"/>
      <c r="M2556" s="332"/>
      <c r="N2556" s="335"/>
    </row>
    <row r="2557" spans="11:14" x14ac:dyDescent="0.2">
      <c r="K2557" s="333"/>
      <c r="L2557" s="334"/>
      <c r="M2557" s="332"/>
      <c r="N2557" s="335"/>
    </row>
    <row r="2558" spans="11:14" x14ac:dyDescent="0.2">
      <c r="K2558" s="333"/>
      <c r="L2558" s="334"/>
      <c r="M2558" s="332"/>
      <c r="N2558" s="335"/>
    </row>
    <row r="2559" spans="11:14" x14ac:dyDescent="0.2">
      <c r="K2559" s="333"/>
      <c r="L2559" s="334"/>
      <c r="M2559" s="332"/>
      <c r="N2559" s="335"/>
    </row>
    <row r="2560" spans="11:14" x14ac:dyDescent="0.2">
      <c r="K2560" s="333"/>
      <c r="L2560" s="334"/>
      <c r="M2560" s="332"/>
      <c r="N2560" s="335"/>
    </row>
    <row r="2561" spans="11:14" x14ac:dyDescent="0.2">
      <c r="K2561" s="333"/>
      <c r="L2561" s="334"/>
      <c r="M2561" s="332"/>
      <c r="N2561" s="335"/>
    </row>
    <row r="2562" spans="11:14" x14ac:dyDescent="0.2">
      <c r="K2562" s="333"/>
      <c r="L2562" s="334"/>
      <c r="M2562" s="332"/>
      <c r="N2562" s="335"/>
    </row>
    <row r="2563" spans="11:14" x14ac:dyDescent="0.2">
      <c r="K2563" s="333"/>
      <c r="L2563" s="334"/>
      <c r="M2563" s="332"/>
      <c r="N2563" s="335"/>
    </row>
    <row r="2564" spans="11:14" x14ac:dyDescent="0.2">
      <c r="K2564" s="333"/>
      <c r="L2564" s="334"/>
      <c r="M2564" s="332"/>
      <c r="N2564" s="335"/>
    </row>
    <row r="2565" spans="11:14" x14ac:dyDescent="0.2">
      <c r="K2565" s="333"/>
      <c r="L2565" s="334"/>
      <c r="M2565" s="332"/>
      <c r="N2565" s="335"/>
    </row>
    <row r="2566" spans="11:14" x14ac:dyDescent="0.2">
      <c r="K2566" s="333"/>
      <c r="L2566" s="334"/>
      <c r="M2566" s="332"/>
      <c r="N2566" s="335"/>
    </row>
    <row r="2567" spans="11:14" x14ac:dyDescent="0.2">
      <c r="K2567" s="333"/>
      <c r="L2567" s="334"/>
      <c r="M2567" s="332"/>
      <c r="N2567" s="335"/>
    </row>
    <row r="2568" spans="11:14" x14ac:dyDescent="0.2">
      <c r="K2568" s="333"/>
      <c r="L2568" s="334"/>
      <c r="M2568" s="332"/>
      <c r="N2568" s="335"/>
    </row>
    <row r="2569" spans="11:14" x14ac:dyDescent="0.2">
      <c r="K2569" s="333"/>
      <c r="L2569" s="334"/>
      <c r="M2569" s="332"/>
      <c r="N2569" s="335"/>
    </row>
    <row r="2570" spans="11:14" x14ac:dyDescent="0.2">
      <c r="K2570" s="333"/>
      <c r="L2570" s="334"/>
      <c r="M2570" s="332"/>
      <c r="N2570" s="335"/>
    </row>
    <row r="2571" spans="11:14" x14ac:dyDescent="0.2">
      <c r="K2571" s="333"/>
      <c r="L2571" s="334"/>
      <c r="M2571" s="332"/>
      <c r="N2571" s="335"/>
    </row>
    <row r="2572" spans="11:14" x14ac:dyDescent="0.2">
      <c r="K2572" s="333"/>
      <c r="L2572" s="334"/>
      <c r="M2572" s="332"/>
      <c r="N2572" s="335"/>
    </row>
    <row r="2573" spans="11:14" x14ac:dyDescent="0.2">
      <c r="K2573" s="333"/>
      <c r="L2573" s="334"/>
      <c r="M2573" s="332"/>
      <c r="N2573" s="335"/>
    </row>
    <row r="2574" spans="11:14" x14ac:dyDescent="0.2">
      <c r="K2574" s="333"/>
      <c r="L2574" s="334"/>
      <c r="M2574" s="332"/>
      <c r="N2574" s="335"/>
    </row>
    <row r="2575" spans="11:14" x14ac:dyDescent="0.2">
      <c r="K2575" s="333"/>
      <c r="L2575" s="334"/>
      <c r="M2575" s="332"/>
      <c r="N2575" s="335"/>
    </row>
    <row r="2576" spans="11:14" x14ac:dyDescent="0.2">
      <c r="K2576" s="333"/>
      <c r="L2576" s="334"/>
      <c r="M2576" s="332"/>
      <c r="N2576" s="335"/>
    </row>
    <row r="2577" spans="11:14" x14ac:dyDescent="0.2">
      <c r="K2577" s="333"/>
      <c r="L2577" s="334"/>
      <c r="M2577" s="332"/>
      <c r="N2577" s="335"/>
    </row>
    <row r="2578" spans="11:14" x14ac:dyDescent="0.2">
      <c r="K2578" s="333"/>
      <c r="L2578" s="334"/>
      <c r="M2578" s="332"/>
      <c r="N2578" s="335"/>
    </row>
    <row r="2579" spans="11:14" x14ac:dyDescent="0.2">
      <c r="K2579" s="333"/>
      <c r="L2579" s="334"/>
      <c r="M2579" s="332"/>
      <c r="N2579" s="335"/>
    </row>
    <row r="2580" spans="11:14" x14ac:dyDescent="0.2">
      <c r="K2580" s="333"/>
      <c r="L2580" s="334"/>
      <c r="M2580" s="332"/>
      <c r="N2580" s="335"/>
    </row>
    <row r="2581" spans="11:14" x14ac:dyDescent="0.2">
      <c r="K2581" s="333"/>
      <c r="L2581" s="334"/>
      <c r="M2581" s="332"/>
      <c r="N2581" s="335"/>
    </row>
    <row r="2582" spans="11:14" x14ac:dyDescent="0.2">
      <c r="K2582" s="333"/>
      <c r="L2582" s="334"/>
      <c r="M2582" s="332"/>
      <c r="N2582" s="335"/>
    </row>
    <row r="2583" spans="11:14" x14ac:dyDescent="0.2">
      <c r="K2583" s="333"/>
      <c r="L2583" s="334"/>
      <c r="M2583" s="332"/>
      <c r="N2583" s="335"/>
    </row>
    <row r="2584" spans="11:14" x14ac:dyDescent="0.2">
      <c r="K2584" s="333"/>
      <c r="L2584" s="334"/>
      <c r="M2584" s="332"/>
      <c r="N2584" s="335"/>
    </row>
    <row r="2585" spans="11:14" x14ac:dyDescent="0.2">
      <c r="K2585" s="333"/>
      <c r="L2585" s="334"/>
      <c r="M2585" s="332"/>
      <c r="N2585" s="335"/>
    </row>
    <row r="2586" spans="11:14" x14ac:dyDescent="0.2">
      <c r="K2586" s="333"/>
      <c r="L2586" s="334"/>
      <c r="M2586" s="332"/>
      <c r="N2586" s="335"/>
    </row>
    <row r="2587" spans="11:14" x14ac:dyDescent="0.2">
      <c r="K2587" s="333"/>
      <c r="L2587" s="334"/>
      <c r="M2587" s="332"/>
      <c r="N2587" s="335"/>
    </row>
    <row r="2588" spans="11:14" x14ac:dyDescent="0.2">
      <c r="K2588" s="333"/>
      <c r="L2588" s="334"/>
      <c r="M2588" s="332"/>
      <c r="N2588" s="335"/>
    </row>
    <row r="2589" spans="11:14" x14ac:dyDescent="0.2">
      <c r="K2589" s="333"/>
      <c r="L2589" s="334"/>
      <c r="M2589" s="332"/>
      <c r="N2589" s="335"/>
    </row>
    <row r="2590" spans="11:14" x14ac:dyDescent="0.2">
      <c r="K2590" s="333"/>
      <c r="L2590" s="334"/>
      <c r="M2590" s="332"/>
      <c r="N2590" s="335"/>
    </row>
    <row r="2591" spans="11:14" x14ac:dyDescent="0.2">
      <c r="K2591" s="333"/>
      <c r="L2591" s="334"/>
      <c r="M2591" s="332"/>
      <c r="N2591" s="335"/>
    </row>
    <row r="2592" spans="11:14" x14ac:dyDescent="0.2">
      <c r="K2592" s="333"/>
      <c r="L2592" s="334"/>
      <c r="M2592" s="332"/>
      <c r="N2592" s="335"/>
    </row>
    <row r="2593" spans="11:14" x14ac:dyDescent="0.2">
      <c r="K2593" s="333"/>
      <c r="L2593" s="334"/>
      <c r="M2593" s="332"/>
      <c r="N2593" s="335"/>
    </row>
    <row r="2594" spans="11:14" x14ac:dyDescent="0.2">
      <c r="K2594" s="333"/>
      <c r="L2594" s="334"/>
      <c r="M2594" s="332"/>
      <c r="N2594" s="335"/>
    </row>
    <row r="2595" spans="11:14" x14ac:dyDescent="0.2">
      <c r="K2595" s="333"/>
      <c r="L2595" s="334"/>
      <c r="M2595" s="332"/>
      <c r="N2595" s="335"/>
    </row>
    <row r="2596" spans="11:14" x14ac:dyDescent="0.2">
      <c r="K2596" s="333"/>
      <c r="L2596" s="334"/>
      <c r="M2596" s="332"/>
      <c r="N2596" s="335"/>
    </row>
    <row r="2597" spans="11:14" x14ac:dyDescent="0.2">
      <c r="K2597" s="333"/>
      <c r="L2597" s="334"/>
      <c r="M2597" s="332"/>
      <c r="N2597" s="335"/>
    </row>
    <row r="2598" spans="11:14" x14ac:dyDescent="0.2">
      <c r="K2598" s="333"/>
      <c r="L2598" s="334"/>
      <c r="M2598" s="332"/>
      <c r="N2598" s="335"/>
    </row>
    <row r="2599" spans="11:14" x14ac:dyDescent="0.2">
      <c r="K2599" s="333"/>
      <c r="L2599" s="334"/>
      <c r="M2599" s="332"/>
      <c r="N2599" s="335"/>
    </row>
    <row r="2600" spans="11:14" x14ac:dyDescent="0.2">
      <c r="K2600" s="333"/>
      <c r="L2600" s="334"/>
      <c r="M2600" s="332"/>
      <c r="N2600" s="335"/>
    </row>
    <row r="2601" spans="11:14" x14ac:dyDescent="0.2">
      <c r="K2601" s="333"/>
      <c r="L2601" s="334"/>
      <c r="M2601" s="332"/>
      <c r="N2601" s="335"/>
    </row>
    <row r="2602" spans="11:14" x14ac:dyDescent="0.2">
      <c r="K2602" s="333"/>
      <c r="L2602" s="334"/>
      <c r="M2602" s="332"/>
      <c r="N2602" s="335"/>
    </row>
    <row r="2603" spans="11:14" x14ac:dyDescent="0.2">
      <c r="K2603" s="333"/>
      <c r="L2603" s="334"/>
      <c r="M2603" s="332"/>
      <c r="N2603" s="335"/>
    </row>
    <row r="2604" spans="11:14" x14ac:dyDescent="0.2">
      <c r="K2604" s="333"/>
      <c r="L2604" s="334"/>
      <c r="M2604" s="332"/>
      <c r="N2604" s="335"/>
    </row>
    <row r="2605" spans="11:14" x14ac:dyDescent="0.2">
      <c r="K2605" s="333"/>
      <c r="L2605" s="334"/>
      <c r="M2605" s="332"/>
      <c r="N2605" s="335"/>
    </row>
    <row r="2606" spans="11:14" x14ac:dyDescent="0.2">
      <c r="K2606" s="333"/>
      <c r="L2606" s="334"/>
      <c r="M2606" s="332"/>
      <c r="N2606" s="335"/>
    </row>
    <row r="2607" spans="11:14" x14ac:dyDescent="0.2">
      <c r="K2607" s="333"/>
      <c r="L2607" s="334"/>
      <c r="M2607" s="332"/>
      <c r="N2607" s="335"/>
    </row>
    <row r="2608" spans="11:14" x14ac:dyDescent="0.2">
      <c r="K2608" s="333"/>
      <c r="L2608" s="334"/>
      <c r="M2608" s="332"/>
      <c r="N2608" s="335"/>
    </row>
    <row r="2609" spans="11:14" x14ac:dyDescent="0.2">
      <c r="K2609" s="333"/>
      <c r="L2609" s="334"/>
      <c r="M2609" s="332"/>
      <c r="N2609" s="335"/>
    </row>
    <row r="2610" spans="11:14" x14ac:dyDescent="0.2">
      <c r="K2610" s="333"/>
      <c r="L2610" s="334"/>
      <c r="M2610" s="332"/>
      <c r="N2610" s="335"/>
    </row>
    <row r="2611" spans="11:14" x14ac:dyDescent="0.2">
      <c r="K2611" s="333"/>
      <c r="L2611" s="334"/>
      <c r="M2611" s="332"/>
      <c r="N2611" s="335"/>
    </row>
    <row r="2612" spans="11:14" x14ac:dyDescent="0.2">
      <c r="K2612" s="333"/>
      <c r="L2612" s="334"/>
      <c r="M2612" s="332"/>
      <c r="N2612" s="335"/>
    </row>
    <row r="2613" spans="11:14" x14ac:dyDescent="0.2">
      <c r="K2613" s="333"/>
      <c r="L2613" s="334"/>
      <c r="M2613" s="332"/>
      <c r="N2613" s="335"/>
    </row>
    <row r="2614" spans="11:14" x14ac:dyDescent="0.2">
      <c r="K2614" s="333"/>
      <c r="L2614" s="334"/>
      <c r="M2614" s="332"/>
      <c r="N2614" s="335"/>
    </row>
    <row r="2615" spans="11:14" x14ac:dyDescent="0.2">
      <c r="K2615" s="333"/>
      <c r="L2615" s="334"/>
      <c r="M2615" s="332"/>
      <c r="N2615" s="335"/>
    </row>
    <row r="2616" spans="11:14" x14ac:dyDescent="0.2">
      <c r="K2616" s="333"/>
      <c r="L2616" s="334"/>
      <c r="M2616" s="332"/>
      <c r="N2616" s="335"/>
    </row>
    <row r="2617" spans="11:14" x14ac:dyDescent="0.2">
      <c r="K2617" s="333"/>
      <c r="L2617" s="334"/>
      <c r="M2617" s="332"/>
      <c r="N2617" s="335"/>
    </row>
    <row r="2618" spans="11:14" x14ac:dyDescent="0.2">
      <c r="K2618" s="333"/>
      <c r="L2618" s="334"/>
      <c r="M2618" s="332"/>
      <c r="N2618" s="335"/>
    </row>
    <row r="2619" spans="11:14" x14ac:dyDescent="0.2">
      <c r="K2619" s="333"/>
      <c r="L2619" s="334"/>
      <c r="M2619" s="332"/>
      <c r="N2619" s="335"/>
    </row>
    <row r="2620" spans="11:14" x14ac:dyDescent="0.2">
      <c r="K2620" s="333"/>
      <c r="L2620" s="334"/>
      <c r="M2620" s="332"/>
      <c r="N2620" s="335"/>
    </row>
    <row r="2621" spans="11:14" x14ac:dyDescent="0.2">
      <c r="K2621" s="333"/>
      <c r="L2621" s="334"/>
      <c r="M2621" s="332"/>
      <c r="N2621" s="335"/>
    </row>
    <row r="2622" spans="11:14" x14ac:dyDescent="0.2">
      <c r="K2622" s="333"/>
      <c r="L2622" s="334"/>
      <c r="M2622" s="332"/>
      <c r="N2622" s="335"/>
    </row>
    <row r="2623" spans="11:14" x14ac:dyDescent="0.2">
      <c r="K2623" s="333"/>
      <c r="L2623" s="334"/>
      <c r="M2623" s="332"/>
      <c r="N2623" s="335"/>
    </row>
    <row r="2624" spans="11:14" x14ac:dyDescent="0.2">
      <c r="K2624" s="333"/>
      <c r="L2624" s="334"/>
      <c r="M2624" s="332"/>
      <c r="N2624" s="335"/>
    </row>
    <row r="2625" spans="11:14" x14ac:dyDescent="0.2">
      <c r="K2625" s="333"/>
      <c r="L2625" s="334"/>
      <c r="M2625" s="332"/>
      <c r="N2625" s="335"/>
    </row>
    <row r="2626" spans="11:14" x14ac:dyDescent="0.2">
      <c r="K2626" s="333"/>
      <c r="L2626" s="334"/>
      <c r="M2626" s="332"/>
      <c r="N2626" s="335"/>
    </row>
    <row r="2627" spans="11:14" x14ac:dyDescent="0.2">
      <c r="K2627" s="333"/>
      <c r="L2627" s="334"/>
      <c r="M2627" s="332"/>
      <c r="N2627" s="335"/>
    </row>
    <row r="2628" spans="11:14" x14ac:dyDescent="0.2">
      <c r="K2628" s="333"/>
      <c r="L2628" s="334"/>
      <c r="M2628" s="332"/>
      <c r="N2628" s="335"/>
    </row>
    <row r="2629" spans="11:14" x14ac:dyDescent="0.2">
      <c r="K2629" s="333"/>
      <c r="L2629" s="334"/>
      <c r="M2629" s="332"/>
      <c r="N2629" s="335"/>
    </row>
    <row r="2630" spans="11:14" x14ac:dyDescent="0.2">
      <c r="K2630" s="333"/>
      <c r="L2630" s="334"/>
      <c r="M2630" s="332"/>
      <c r="N2630" s="335"/>
    </row>
    <row r="2631" spans="11:14" x14ac:dyDescent="0.2">
      <c r="K2631" s="333"/>
      <c r="L2631" s="334"/>
      <c r="M2631" s="332"/>
      <c r="N2631" s="335"/>
    </row>
    <row r="2632" spans="11:14" x14ac:dyDescent="0.2">
      <c r="K2632" s="333"/>
      <c r="L2632" s="334"/>
      <c r="M2632" s="332"/>
      <c r="N2632" s="335"/>
    </row>
    <row r="2633" spans="11:14" x14ac:dyDescent="0.2">
      <c r="K2633" s="333"/>
      <c r="L2633" s="334"/>
      <c r="M2633" s="332"/>
      <c r="N2633" s="335"/>
    </row>
    <row r="2634" spans="11:14" x14ac:dyDescent="0.2">
      <c r="K2634" s="333"/>
      <c r="L2634" s="334"/>
      <c r="M2634" s="332"/>
      <c r="N2634" s="335"/>
    </row>
    <row r="2635" spans="11:14" x14ac:dyDescent="0.2">
      <c r="K2635" s="333"/>
      <c r="L2635" s="334"/>
      <c r="M2635" s="332"/>
      <c r="N2635" s="335"/>
    </row>
    <row r="2636" spans="11:14" x14ac:dyDescent="0.2">
      <c r="K2636" s="333"/>
      <c r="L2636" s="334"/>
      <c r="M2636" s="332"/>
      <c r="N2636" s="335"/>
    </row>
    <row r="2637" spans="11:14" x14ac:dyDescent="0.2">
      <c r="K2637" s="333"/>
      <c r="L2637" s="334"/>
      <c r="M2637" s="332"/>
      <c r="N2637" s="335"/>
    </row>
    <row r="2638" spans="11:14" x14ac:dyDescent="0.2">
      <c r="K2638" s="333"/>
      <c r="L2638" s="334"/>
      <c r="M2638" s="332"/>
      <c r="N2638" s="335"/>
    </row>
    <row r="2639" spans="11:14" x14ac:dyDescent="0.2">
      <c r="K2639" s="333"/>
      <c r="L2639" s="334"/>
      <c r="M2639" s="332"/>
      <c r="N2639" s="335"/>
    </row>
    <row r="2640" spans="11:14" x14ac:dyDescent="0.2">
      <c r="K2640" s="333"/>
      <c r="L2640" s="334"/>
      <c r="M2640" s="332"/>
      <c r="N2640" s="335"/>
    </row>
    <row r="2641" spans="11:14" x14ac:dyDescent="0.2">
      <c r="K2641" s="333"/>
      <c r="L2641" s="334"/>
      <c r="M2641" s="332"/>
      <c r="N2641" s="335"/>
    </row>
    <row r="2642" spans="11:14" x14ac:dyDescent="0.2">
      <c r="K2642" s="333"/>
      <c r="L2642" s="334"/>
      <c r="M2642" s="332"/>
      <c r="N2642" s="335"/>
    </row>
    <row r="2643" spans="11:14" x14ac:dyDescent="0.2">
      <c r="K2643" s="333"/>
      <c r="L2643" s="334"/>
      <c r="M2643" s="332"/>
      <c r="N2643" s="335"/>
    </row>
    <row r="2644" spans="11:14" x14ac:dyDescent="0.2">
      <c r="K2644" s="333"/>
      <c r="L2644" s="334"/>
      <c r="M2644" s="332"/>
      <c r="N2644" s="335"/>
    </row>
    <row r="2645" spans="11:14" x14ac:dyDescent="0.2">
      <c r="K2645" s="333"/>
      <c r="L2645" s="334"/>
      <c r="M2645" s="332"/>
      <c r="N2645" s="335"/>
    </row>
    <row r="2646" spans="11:14" x14ac:dyDescent="0.2">
      <c r="K2646" s="333"/>
      <c r="L2646" s="334"/>
      <c r="M2646" s="332"/>
      <c r="N2646" s="335"/>
    </row>
    <row r="2647" spans="11:14" x14ac:dyDescent="0.2">
      <c r="K2647" s="333"/>
      <c r="L2647" s="334"/>
      <c r="M2647" s="332"/>
      <c r="N2647" s="335"/>
    </row>
    <row r="2648" spans="11:14" x14ac:dyDescent="0.2">
      <c r="K2648" s="333"/>
      <c r="L2648" s="334"/>
      <c r="M2648" s="332"/>
      <c r="N2648" s="335"/>
    </row>
    <row r="2649" spans="11:14" x14ac:dyDescent="0.2">
      <c r="K2649" s="333"/>
      <c r="L2649" s="334"/>
      <c r="M2649" s="332"/>
      <c r="N2649" s="335"/>
    </row>
    <row r="2650" spans="11:14" x14ac:dyDescent="0.2">
      <c r="K2650" s="333"/>
      <c r="L2650" s="334"/>
      <c r="M2650" s="332"/>
      <c r="N2650" s="335"/>
    </row>
    <row r="2651" spans="11:14" x14ac:dyDescent="0.2">
      <c r="K2651" s="333"/>
      <c r="L2651" s="334"/>
      <c r="M2651" s="332"/>
      <c r="N2651" s="335"/>
    </row>
    <row r="2652" spans="11:14" x14ac:dyDescent="0.2">
      <c r="K2652" s="333"/>
      <c r="L2652" s="334"/>
      <c r="M2652" s="332"/>
      <c r="N2652" s="335"/>
    </row>
    <row r="2653" spans="11:14" x14ac:dyDescent="0.2">
      <c r="K2653" s="333"/>
      <c r="L2653" s="334"/>
      <c r="M2653" s="332"/>
      <c r="N2653" s="335"/>
    </row>
    <row r="2654" spans="11:14" x14ac:dyDescent="0.2">
      <c r="K2654" s="333"/>
      <c r="L2654" s="334"/>
      <c r="M2654" s="332"/>
      <c r="N2654" s="335"/>
    </row>
    <row r="2655" spans="11:14" x14ac:dyDescent="0.2">
      <c r="K2655" s="333"/>
      <c r="L2655" s="334"/>
      <c r="M2655" s="332"/>
      <c r="N2655" s="335"/>
    </row>
    <row r="2656" spans="11:14" x14ac:dyDescent="0.2">
      <c r="K2656" s="333"/>
      <c r="L2656" s="334"/>
      <c r="M2656" s="332"/>
      <c r="N2656" s="335"/>
    </row>
    <row r="2657" spans="11:14" x14ac:dyDescent="0.2">
      <c r="K2657" s="333"/>
      <c r="L2657" s="334"/>
      <c r="M2657" s="332"/>
      <c r="N2657" s="335"/>
    </row>
    <row r="2658" spans="11:14" x14ac:dyDescent="0.2">
      <c r="K2658" s="333"/>
      <c r="L2658" s="334"/>
      <c r="M2658" s="332"/>
      <c r="N2658" s="335"/>
    </row>
    <row r="2659" spans="11:14" x14ac:dyDescent="0.2">
      <c r="K2659" s="333"/>
      <c r="L2659" s="334"/>
      <c r="M2659" s="332"/>
      <c r="N2659" s="335"/>
    </row>
    <row r="2660" spans="11:14" x14ac:dyDescent="0.2">
      <c r="K2660" s="333"/>
      <c r="L2660" s="334"/>
      <c r="M2660" s="332"/>
      <c r="N2660" s="335"/>
    </row>
    <row r="2661" spans="11:14" x14ac:dyDescent="0.2">
      <c r="K2661" s="333"/>
      <c r="L2661" s="334"/>
      <c r="M2661" s="332"/>
      <c r="N2661" s="335"/>
    </row>
    <row r="2662" spans="11:14" x14ac:dyDescent="0.2">
      <c r="K2662" s="333"/>
      <c r="L2662" s="334"/>
      <c r="M2662" s="332"/>
      <c r="N2662" s="335"/>
    </row>
    <row r="2663" spans="11:14" x14ac:dyDescent="0.2">
      <c r="K2663" s="333"/>
      <c r="L2663" s="334"/>
      <c r="M2663" s="332"/>
      <c r="N2663" s="335"/>
    </row>
    <row r="2664" spans="11:14" x14ac:dyDescent="0.2">
      <c r="K2664" s="333"/>
      <c r="L2664" s="334"/>
      <c r="M2664" s="332"/>
      <c r="N2664" s="335"/>
    </row>
    <row r="2665" spans="11:14" x14ac:dyDescent="0.2">
      <c r="K2665" s="333"/>
      <c r="L2665" s="334"/>
      <c r="M2665" s="332"/>
      <c r="N2665" s="335"/>
    </row>
    <row r="2666" spans="11:14" x14ac:dyDescent="0.2">
      <c r="K2666" s="333"/>
      <c r="L2666" s="334"/>
      <c r="M2666" s="332"/>
      <c r="N2666" s="335"/>
    </row>
    <row r="2667" spans="11:14" x14ac:dyDescent="0.2">
      <c r="K2667" s="333"/>
      <c r="L2667" s="334"/>
      <c r="M2667" s="332"/>
      <c r="N2667" s="335"/>
    </row>
    <row r="2668" spans="11:14" x14ac:dyDescent="0.2">
      <c r="K2668" s="333"/>
      <c r="L2668" s="334"/>
      <c r="M2668" s="332"/>
      <c r="N2668" s="335"/>
    </row>
    <row r="2669" spans="11:14" x14ac:dyDescent="0.2">
      <c r="K2669" s="333"/>
      <c r="L2669" s="334"/>
      <c r="M2669" s="332"/>
      <c r="N2669" s="335"/>
    </row>
    <row r="2670" spans="11:14" x14ac:dyDescent="0.2">
      <c r="K2670" s="333"/>
      <c r="L2670" s="334"/>
      <c r="M2670" s="332"/>
      <c r="N2670" s="335"/>
    </row>
    <row r="2671" spans="11:14" x14ac:dyDescent="0.2">
      <c r="K2671" s="333"/>
      <c r="L2671" s="334"/>
      <c r="M2671" s="332"/>
      <c r="N2671" s="335"/>
    </row>
    <row r="2672" spans="11:14" x14ac:dyDescent="0.2">
      <c r="K2672" s="333"/>
      <c r="L2672" s="334"/>
      <c r="M2672" s="332"/>
      <c r="N2672" s="335"/>
    </row>
    <row r="2673" spans="11:14" x14ac:dyDescent="0.2">
      <c r="K2673" s="333"/>
      <c r="L2673" s="334"/>
      <c r="M2673" s="332"/>
      <c r="N2673" s="335"/>
    </row>
    <row r="2674" spans="11:14" x14ac:dyDescent="0.2">
      <c r="K2674" s="333"/>
      <c r="L2674" s="334"/>
      <c r="M2674" s="332"/>
      <c r="N2674" s="335"/>
    </row>
    <row r="2675" spans="11:14" x14ac:dyDescent="0.2">
      <c r="K2675" s="333"/>
      <c r="L2675" s="334"/>
      <c r="M2675" s="332"/>
      <c r="N2675" s="335"/>
    </row>
    <row r="2676" spans="11:14" x14ac:dyDescent="0.2">
      <c r="K2676" s="333"/>
      <c r="L2676" s="334"/>
      <c r="M2676" s="332"/>
      <c r="N2676" s="335"/>
    </row>
    <row r="2677" spans="11:14" x14ac:dyDescent="0.2">
      <c r="K2677" s="333"/>
      <c r="L2677" s="334"/>
      <c r="M2677" s="332"/>
      <c r="N2677" s="335"/>
    </row>
    <row r="2678" spans="11:14" x14ac:dyDescent="0.2">
      <c r="K2678" s="333"/>
      <c r="L2678" s="334"/>
      <c r="M2678" s="332"/>
      <c r="N2678" s="335"/>
    </row>
    <row r="2679" spans="11:14" x14ac:dyDescent="0.2">
      <c r="K2679" s="333"/>
      <c r="L2679" s="334"/>
      <c r="M2679" s="332"/>
      <c r="N2679" s="335"/>
    </row>
    <row r="2680" spans="11:14" x14ac:dyDescent="0.2">
      <c r="K2680" s="333"/>
      <c r="L2680" s="334"/>
      <c r="M2680" s="332"/>
      <c r="N2680" s="335"/>
    </row>
    <row r="2681" spans="11:14" x14ac:dyDescent="0.2">
      <c r="K2681" s="333"/>
      <c r="L2681" s="334"/>
      <c r="M2681" s="332"/>
      <c r="N2681" s="335"/>
    </row>
    <row r="2682" spans="11:14" x14ac:dyDescent="0.2">
      <c r="K2682" s="333"/>
      <c r="L2682" s="334"/>
      <c r="M2682" s="332"/>
      <c r="N2682" s="335"/>
    </row>
    <row r="2683" spans="11:14" x14ac:dyDescent="0.2">
      <c r="K2683" s="333"/>
      <c r="L2683" s="334"/>
      <c r="M2683" s="332"/>
      <c r="N2683" s="335"/>
    </row>
    <row r="2684" spans="11:14" x14ac:dyDescent="0.2">
      <c r="K2684" s="333"/>
      <c r="L2684" s="334"/>
      <c r="M2684" s="332"/>
      <c r="N2684" s="335"/>
    </row>
    <row r="2685" spans="11:14" x14ac:dyDescent="0.2">
      <c r="K2685" s="333"/>
      <c r="L2685" s="334"/>
      <c r="M2685" s="332"/>
      <c r="N2685" s="335"/>
    </row>
    <row r="2686" spans="11:14" x14ac:dyDescent="0.2">
      <c r="K2686" s="333"/>
      <c r="L2686" s="334"/>
      <c r="M2686" s="332"/>
      <c r="N2686" s="335"/>
    </row>
    <row r="2687" spans="11:14" x14ac:dyDescent="0.2">
      <c r="K2687" s="333"/>
      <c r="L2687" s="334"/>
      <c r="M2687" s="332"/>
      <c r="N2687" s="335"/>
    </row>
    <row r="2688" spans="11:14" x14ac:dyDescent="0.2">
      <c r="K2688" s="333"/>
      <c r="L2688" s="334"/>
      <c r="M2688" s="332"/>
      <c r="N2688" s="335"/>
    </row>
    <row r="2689" spans="11:14" x14ac:dyDescent="0.2">
      <c r="K2689" s="333"/>
      <c r="L2689" s="334"/>
      <c r="M2689" s="332"/>
      <c r="N2689" s="335"/>
    </row>
    <row r="2690" spans="11:14" x14ac:dyDescent="0.2">
      <c r="K2690" s="333"/>
      <c r="L2690" s="334"/>
      <c r="M2690" s="332"/>
      <c r="N2690" s="335"/>
    </row>
    <row r="2691" spans="11:14" x14ac:dyDescent="0.2">
      <c r="K2691" s="333"/>
      <c r="L2691" s="334"/>
      <c r="M2691" s="332"/>
      <c r="N2691" s="335"/>
    </row>
    <row r="2692" spans="11:14" x14ac:dyDescent="0.2">
      <c r="K2692" s="333"/>
      <c r="L2692" s="334"/>
      <c r="M2692" s="332"/>
      <c r="N2692" s="335"/>
    </row>
    <row r="2693" spans="11:14" x14ac:dyDescent="0.2">
      <c r="K2693" s="333"/>
      <c r="L2693" s="334"/>
      <c r="M2693" s="332"/>
      <c r="N2693" s="335"/>
    </row>
    <row r="2694" spans="11:14" x14ac:dyDescent="0.2">
      <c r="K2694" s="333"/>
      <c r="L2694" s="334"/>
      <c r="M2694" s="332"/>
      <c r="N2694" s="335"/>
    </row>
    <row r="2695" spans="11:14" x14ac:dyDescent="0.2">
      <c r="K2695" s="333"/>
      <c r="L2695" s="334"/>
      <c r="M2695" s="332"/>
      <c r="N2695" s="335"/>
    </row>
    <row r="2696" spans="11:14" x14ac:dyDescent="0.2">
      <c r="K2696" s="333"/>
      <c r="L2696" s="334"/>
      <c r="M2696" s="332"/>
      <c r="N2696" s="335"/>
    </row>
    <row r="2697" spans="11:14" x14ac:dyDescent="0.2">
      <c r="K2697" s="333"/>
      <c r="L2697" s="334"/>
      <c r="M2697" s="332"/>
      <c r="N2697" s="335"/>
    </row>
    <row r="2698" spans="11:14" x14ac:dyDescent="0.2">
      <c r="K2698" s="333"/>
      <c r="L2698" s="334"/>
      <c r="M2698" s="332"/>
      <c r="N2698" s="335"/>
    </row>
    <row r="2699" spans="11:14" x14ac:dyDescent="0.2">
      <c r="K2699" s="333"/>
      <c r="L2699" s="334"/>
      <c r="M2699" s="332"/>
      <c r="N2699" s="335"/>
    </row>
    <row r="2700" spans="11:14" x14ac:dyDescent="0.2">
      <c r="K2700" s="333"/>
      <c r="L2700" s="334"/>
      <c r="M2700" s="332"/>
      <c r="N2700" s="335"/>
    </row>
    <row r="2701" spans="11:14" x14ac:dyDescent="0.2">
      <c r="K2701" s="333"/>
      <c r="L2701" s="334"/>
      <c r="M2701" s="332"/>
      <c r="N2701" s="335"/>
    </row>
    <row r="2702" spans="11:14" x14ac:dyDescent="0.2">
      <c r="K2702" s="333"/>
      <c r="L2702" s="334"/>
      <c r="M2702" s="332"/>
      <c r="N2702" s="335"/>
    </row>
    <row r="2703" spans="11:14" x14ac:dyDescent="0.2">
      <c r="K2703" s="333"/>
      <c r="L2703" s="334"/>
      <c r="M2703" s="332"/>
      <c r="N2703" s="335"/>
    </row>
    <row r="2704" spans="11:14" x14ac:dyDescent="0.2">
      <c r="K2704" s="333"/>
      <c r="L2704" s="334"/>
      <c r="M2704" s="332"/>
      <c r="N2704" s="335"/>
    </row>
    <row r="2705" spans="11:14" x14ac:dyDescent="0.2">
      <c r="K2705" s="333"/>
      <c r="L2705" s="334"/>
      <c r="M2705" s="332"/>
      <c r="N2705" s="335"/>
    </row>
    <row r="2706" spans="11:14" x14ac:dyDescent="0.2">
      <c r="K2706" s="333"/>
      <c r="L2706" s="334"/>
      <c r="M2706" s="332"/>
      <c r="N2706" s="335"/>
    </row>
    <row r="2707" spans="11:14" x14ac:dyDescent="0.2">
      <c r="K2707" s="333"/>
      <c r="L2707" s="334"/>
      <c r="M2707" s="332"/>
      <c r="N2707" s="335"/>
    </row>
    <row r="2708" spans="11:14" x14ac:dyDescent="0.2">
      <c r="K2708" s="333"/>
      <c r="L2708" s="334"/>
      <c r="M2708" s="332"/>
      <c r="N2708" s="335"/>
    </row>
    <row r="2709" spans="11:14" x14ac:dyDescent="0.2">
      <c r="K2709" s="333"/>
      <c r="L2709" s="334"/>
      <c r="M2709" s="332"/>
      <c r="N2709" s="335"/>
    </row>
    <row r="2710" spans="11:14" x14ac:dyDescent="0.2">
      <c r="K2710" s="333"/>
      <c r="L2710" s="334"/>
      <c r="M2710" s="332"/>
      <c r="N2710" s="335"/>
    </row>
    <row r="2711" spans="11:14" x14ac:dyDescent="0.2">
      <c r="K2711" s="333"/>
      <c r="L2711" s="334"/>
      <c r="M2711" s="332"/>
      <c r="N2711" s="335"/>
    </row>
    <row r="2712" spans="11:14" x14ac:dyDescent="0.2">
      <c r="K2712" s="333"/>
      <c r="L2712" s="334"/>
      <c r="M2712" s="332"/>
      <c r="N2712" s="335"/>
    </row>
    <row r="2713" spans="11:14" x14ac:dyDescent="0.2">
      <c r="K2713" s="333"/>
      <c r="L2713" s="334"/>
      <c r="M2713" s="332"/>
      <c r="N2713" s="335"/>
    </row>
    <row r="2714" spans="11:14" x14ac:dyDescent="0.2">
      <c r="K2714" s="333"/>
      <c r="L2714" s="334"/>
      <c r="M2714" s="332"/>
      <c r="N2714" s="335"/>
    </row>
    <row r="2715" spans="11:14" x14ac:dyDescent="0.2">
      <c r="K2715" s="333"/>
      <c r="L2715" s="334"/>
      <c r="M2715" s="332"/>
      <c r="N2715" s="335"/>
    </row>
    <row r="2716" spans="11:14" x14ac:dyDescent="0.2">
      <c r="K2716" s="333"/>
      <c r="L2716" s="334"/>
      <c r="M2716" s="332"/>
      <c r="N2716" s="335"/>
    </row>
    <row r="2717" spans="11:14" x14ac:dyDescent="0.2">
      <c r="K2717" s="333"/>
      <c r="L2717" s="334"/>
      <c r="M2717" s="332"/>
      <c r="N2717" s="335"/>
    </row>
    <row r="2718" spans="11:14" x14ac:dyDescent="0.2">
      <c r="K2718" s="333"/>
      <c r="L2718" s="334"/>
      <c r="M2718" s="332"/>
      <c r="N2718" s="335"/>
    </row>
    <row r="2719" spans="11:14" x14ac:dyDescent="0.2">
      <c r="K2719" s="333"/>
      <c r="L2719" s="334"/>
      <c r="M2719" s="332"/>
      <c r="N2719" s="335"/>
    </row>
    <row r="2720" spans="11:14" x14ac:dyDescent="0.2">
      <c r="K2720" s="333"/>
      <c r="L2720" s="334"/>
      <c r="M2720" s="332"/>
      <c r="N2720" s="335"/>
    </row>
    <row r="2721" spans="11:14" x14ac:dyDescent="0.2">
      <c r="K2721" s="333"/>
      <c r="L2721" s="334"/>
      <c r="M2721" s="332"/>
      <c r="N2721" s="335"/>
    </row>
    <row r="2722" spans="11:14" x14ac:dyDescent="0.2">
      <c r="K2722" s="333"/>
      <c r="L2722" s="334"/>
      <c r="M2722" s="332"/>
      <c r="N2722" s="335"/>
    </row>
    <row r="2723" spans="11:14" x14ac:dyDescent="0.2">
      <c r="K2723" s="333"/>
      <c r="L2723" s="334"/>
      <c r="M2723" s="332"/>
      <c r="N2723" s="335"/>
    </row>
    <row r="2724" spans="11:14" x14ac:dyDescent="0.2">
      <c r="K2724" s="333"/>
      <c r="L2724" s="334"/>
      <c r="M2724" s="332"/>
      <c r="N2724" s="335"/>
    </row>
    <row r="2725" spans="11:14" x14ac:dyDescent="0.2">
      <c r="K2725" s="333"/>
      <c r="L2725" s="334"/>
      <c r="M2725" s="332"/>
      <c r="N2725" s="335"/>
    </row>
    <row r="2726" spans="11:14" x14ac:dyDescent="0.2">
      <c r="K2726" s="333"/>
      <c r="L2726" s="334"/>
      <c r="M2726" s="332"/>
      <c r="N2726" s="335"/>
    </row>
    <row r="2727" spans="11:14" x14ac:dyDescent="0.2">
      <c r="K2727" s="333"/>
      <c r="L2727" s="334"/>
      <c r="M2727" s="332"/>
      <c r="N2727" s="335"/>
    </row>
    <row r="2728" spans="11:14" x14ac:dyDescent="0.2">
      <c r="K2728" s="333"/>
      <c r="L2728" s="334"/>
      <c r="M2728" s="332"/>
      <c r="N2728" s="335"/>
    </row>
    <row r="2729" spans="11:14" x14ac:dyDescent="0.2">
      <c r="K2729" s="333"/>
      <c r="L2729" s="334"/>
      <c r="M2729" s="332"/>
      <c r="N2729" s="335"/>
    </row>
    <row r="2730" spans="11:14" x14ac:dyDescent="0.2">
      <c r="K2730" s="333"/>
      <c r="L2730" s="334"/>
      <c r="M2730" s="332"/>
      <c r="N2730" s="335"/>
    </row>
    <row r="2731" spans="11:14" x14ac:dyDescent="0.2">
      <c r="K2731" s="333"/>
      <c r="L2731" s="334"/>
      <c r="M2731" s="332"/>
      <c r="N2731" s="335"/>
    </row>
    <row r="2732" spans="11:14" x14ac:dyDescent="0.2">
      <c r="K2732" s="333"/>
      <c r="L2732" s="334"/>
      <c r="M2732" s="332"/>
      <c r="N2732" s="335"/>
    </row>
    <row r="2733" spans="11:14" x14ac:dyDescent="0.2">
      <c r="K2733" s="333"/>
      <c r="L2733" s="334"/>
      <c r="M2733" s="332"/>
      <c r="N2733" s="335"/>
    </row>
    <row r="2734" spans="11:14" x14ac:dyDescent="0.2">
      <c r="K2734" s="333"/>
      <c r="L2734" s="334"/>
      <c r="M2734" s="332"/>
      <c r="N2734" s="335"/>
    </row>
    <row r="2735" spans="11:14" x14ac:dyDescent="0.2">
      <c r="K2735" s="333"/>
      <c r="L2735" s="334"/>
      <c r="M2735" s="332"/>
      <c r="N2735" s="335"/>
    </row>
    <row r="2736" spans="11:14" x14ac:dyDescent="0.2">
      <c r="K2736" s="333"/>
      <c r="L2736" s="334"/>
      <c r="M2736" s="332"/>
      <c r="N2736" s="335"/>
    </row>
    <row r="2737" spans="11:14" x14ac:dyDescent="0.2">
      <c r="K2737" s="333"/>
      <c r="L2737" s="334"/>
      <c r="M2737" s="332"/>
      <c r="N2737" s="335"/>
    </row>
    <row r="2738" spans="11:14" x14ac:dyDescent="0.2">
      <c r="K2738" s="333"/>
      <c r="L2738" s="334"/>
      <c r="M2738" s="332"/>
      <c r="N2738" s="335"/>
    </row>
    <row r="2739" spans="11:14" x14ac:dyDescent="0.2">
      <c r="K2739" s="333"/>
      <c r="L2739" s="334"/>
      <c r="M2739" s="332"/>
      <c r="N2739" s="335"/>
    </row>
    <row r="2740" spans="11:14" x14ac:dyDescent="0.2">
      <c r="K2740" s="333"/>
      <c r="L2740" s="334"/>
      <c r="M2740" s="332"/>
      <c r="N2740" s="335"/>
    </row>
    <row r="2741" spans="11:14" x14ac:dyDescent="0.2">
      <c r="K2741" s="333"/>
      <c r="L2741" s="334"/>
      <c r="M2741" s="332"/>
      <c r="N2741" s="335"/>
    </row>
    <row r="2742" spans="11:14" x14ac:dyDescent="0.2">
      <c r="K2742" s="333"/>
      <c r="L2742" s="334"/>
      <c r="M2742" s="332"/>
      <c r="N2742" s="335"/>
    </row>
    <row r="2743" spans="11:14" x14ac:dyDescent="0.2">
      <c r="K2743" s="333"/>
      <c r="L2743" s="334"/>
      <c r="M2743" s="332"/>
      <c r="N2743" s="335"/>
    </row>
    <row r="2744" spans="11:14" x14ac:dyDescent="0.2">
      <c r="K2744" s="333"/>
      <c r="L2744" s="334"/>
      <c r="M2744" s="332"/>
      <c r="N2744" s="335"/>
    </row>
    <row r="2745" spans="11:14" x14ac:dyDescent="0.2">
      <c r="K2745" s="333"/>
      <c r="L2745" s="334"/>
      <c r="M2745" s="332"/>
      <c r="N2745" s="335"/>
    </row>
    <row r="2746" spans="11:14" x14ac:dyDescent="0.2">
      <c r="K2746" s="333"/>
      <c r="L2746" s="334"/>
      <c r="M2746" s="332"/>
      <c r="N2746" s="335"/>
    </row>
    <row r="2747" spans="11:14" x14ac:dyDescent="0.2">
      <c r="K2747" s="333"/>
      <c r="L2747" s="334"/>
      <c r="M2747" s="332"/>
      <c r="N2747" s="335"/>
    </row>
    <row r="2748" spans="11:14" x14ac:dyDescent="0.2">
      <c r="K2748" s="333"/>
      <c r="L2748" s="334"/>
      <c r="M2748" s="332"/>
      <c r="N2748" s="335"/>
    </row>
    <row r="2749" spans="11:14" x14ac:dyDescent="0.2">
      <c r="K2749" s="333"/>
      <c r="L2749" s="334"/>
      <c r="M2749" s="332"/>
      <c r="N2749" s="335"/>
    </row>
    <row r="2750" spans="11:14" x14ac:dyDescent="0.2">
      <c r="K2750" s="333"/>
      <c r="L2750" s="334"/>
      <c r="M2750" s="332"/>
      <c r="N2750" s="335"/>
    </row>
    <row r="2751" spans="11:14" x14ac:dyDescent="0.2">
      <c r="K2751" s="333"/>
      <c r="L2751" s="334"/>
      <c r="M2751" s="332"/>
      <c r="N2751" s="335"/>
    </row>
    <row r="2752" spans="11:14" x14ac:dyDescent="0.2">
      <c r="K2752" s="333"/>
      <c r="L2752" s="334"/>
      <c r="M2752" s="332"/>
      <c r="N2752" s="335"/>
    </row>
    <row r="2753" spans="11:14" x14ac:dyDescent="0.2">
      <c r="K2753" s="333"/>
      <c r="L2753" s="334"/>
      <c r="M2753" s="332"/>
      <c r="N2753" s="335"/>
    </row>
    <row r="2754" spans="11:14" x14ac:dyDescent="0.2">
      <c r="K2754" s="333"/>
      <c r="L2754" s="334"/>
      <c r="M2754" s="332"/>
      <c r="N2754" s="335"/>
    </row>
    <row r="2755" spans="11:14" x14ac:dyDescent="0.2">
      <c r="K2755" s="333"/>
      <c r="L2755" s="334"/>
      <c r="M2755" s="332"/>
      <c r="N2755" s="335"/>
    </row>
    <row r="2756" spans="11:14" x14ac:dyDescent="0.2">
      <c r="K2756" s="333"/>
      <c r="L2756" s="334"/>
      <c r="M2756" s="332"/>
      <c r="N2756" s="335"/>
    </row>
    <row r="2757" spans="11:14" x14ac:dyDescent="0.2">
      <c r="K2757" s="333"/>
      <c r="L2757" s="334"/>
      <c r="M2757" s="332"/>
      <c r="N2757" s="335"/>
    </row>
    <row r="2758" spans="11:14" x14ac:dyDescent="0.2">
      <c r="K2758" s="333"/>
      <c r="L2758" s="334"/>
      <c r="M2758" s="332"/>
      <c r="N2758" s="335"/>
    </row>
    <row r="2759" spans="11:14" x14ac:dyDescent="0.2">
      <c r="K2759" s="333"/>
      <c r="L2759" s="334"/>
      <c r="M2759" s="332"/>
      <c r="N2759" s="335"/>
    </row>
    <row r="2760" spans="11:14" x14ac:dyDescent="0.2">
      <c r="K2760" s="333"/>
      <c r="L2760" s="334"/>
      <c r="M2760" s="332"/>
      <c r="N2760" s="335"/>
    </row>
    <row r="2761" spans="11:14" x14ac:dyDescent="0.2">
      <c r="K2761" s="333"/>
      <c r="L2761" s="334"/>
      <c r="M2761" s="332"/>
      <c r="N2761" s="335"/>
    </row>
    <row r="2762" spans="11:14" x14ac:dyDescent="0.2">
      <c r="K2762" s="333"/>
      <c r="L2762" s="334"/>
      <c r="M2762" s="332"/>
      <c r="N2762" s="335"/>
    </row>
    <row r="2763" spans="11:14" x14ac:dyDescent="0.2">
      <c r="K2763" s="333"/>
      <c r="L2763" s="334"/>
      <c r="M2763" s="332"/>
      <c r="N2763" s="335"/>
    </row>
    <row r="2764" spans="11:14" x14ac:dyDescent="0.2">
      <c r="K2764" s="333"/>
      <c r="L2764" s="334"/>
      <c r="M2764" s="332"/>
      <c r="N2764" s="335"/>
    </row>
    <row r="2765" spans="11:14" x14ac:dyDescent="0.2">
      <c r="K2765" s="333"/>
      <c r="L2765" s="334"/>
      <c r="M2765" s="332"/>
      <c r="N2765" s="335"/>
    </row>
    <row r="2766" spans="11:14" x14ac:dyDescent="0.2">
      <c r="K2766" s="333"/>
      <c r="L2766" s="334"/>
      <c r="M2766" s="332"/>
      <c r="N2766" s="335"/>
    </row>
    <row r="2767" spans="11:14" x14ac:dyDescent="0.2">
      <c r="K2767" s="333"/>
      <c r="L2767" s="334"/>
      <c r="M2767" s="332"/>
      <c r="N2767" s="335"/>
    </row>
    <row r="2768" spans="11:14" x14ac:dyDescent="0.2">
      <c r="K2768" s="333"/>
      <c r="L2768" s="334"/>
      <c r="M2768" s="332"/>
      <c r="N2768" s="335"/>
    </row>
    <row r="2769" spans="11:14" x14ac:dyDescent="0.2">
      <c r="K2769" s="333"/>
      <c r="L2769" s="334"/>
      <c r="M2769" s="332"/>
      <c r="N2769" s="335"/>
    </row>
    <row r="2770" spans="11:14" x14ac:dyDescent="0.2">
      <c r="K2770" s="333"/>
      <c r="L2770" s="334"/>
      <c r="M2770" s="332"/>
      <c r="N2770" s="335"/>
    </row>
    <row r="2771" spans="11:14" x14ac:dyDescent="0.2">
      <c r="K2771" s="333"/>
      <c r="L2771" s="334"/>
      <c r="M2771" s="332"/>
      <c r="N2771" s="335"/>
    </row>
    <row r="2772" spans="11:14" x14ac:dyDescent="0.2">
      <c r="K2772" s="333"/>
      <c r="L2772" s="334"/>
      <c r="M2772" s="332"/>
      <c r="N2772" s="335"/>
    </row>
    <row r="2773" spans="11:14" x14ac:dyDescent="0.2">
      <c r="K2773" s="333"/>
      <c r="L2773" s="334"/>
      <c r="M2773" s="332"/>
      <c r="N2773" s="335"/>
    </row>
    <row r="2774" spans="11:14" x14ac:dyDescent="0.2">
      <c r="K2774" s="333"/>
      <c r="L2774" s="334"/>
      <c r="M2774" s="332"/>
      <c r="N2774" s="335"/>
    </row>
    <row r="2775" spans="11:14" x14ac:dyDescent="0.2">
      <c r="K2775" s="333"/>
      <c r="L2775" s="334"/>
      <c r="M2775" s="332"/>
      <c r="N2775" s="335"/>
    </row>
    <row r="2776" spans="11:14" x14ac:dyDescent="0.2">
      <c r="K2776" s="333"/>
      <c r="L2776" s="334"/>
      <c r="M2776" s="332"/>
      <c r="N2776" s="335"/>
    </row>
    <row r="2777" spans="11:14" x14ac:dyDescent="0.2">
      <c r="K2777" s="333"/>
      <c r="L2777" s="334"/>
      <c r="M2777" s="332"/>
      <c r="N2777" s="335"/>
    </row>
    <row r="2778" spans="11:14" x14ac:dyDescent="0.2">
      <c r="K2778" s="333"/>
      <c r="L2778" s="334"/>
      <c r="M2778" s="332"/>
      <c r="N2778" s="335"/>
    </row>
    <row r="2779" spans="11:14" x14ac:dyDescent="0.2">
      <c r="K2779" s="333"/>
      <c r="L2779" s="334"/>
      <c r="M2779" s="332"/>
      <c r="N2779" s="335"/>
    </row>
    <row r="2780" spans="11:14" x14ac:dyDescent="0.2">
      <c r="K2780" s="333"/>
      <c r="L2780" s="334"/>
      <c r="M2780" s="332"/>
      <c r="N2780" s="335"/>
    </row>
    <row r="2781" spans="11:14" x14ac:dyDescent="0.2">
      <c r="K2781" s="333"/>
      <c r="L2781" s="334"/>
      <c r="M2781" s="332"/>
      <c r="N2781" s="335"/>
    </row>
    <row r="2782" spans="11:14" x14ac:dyDescent="0.2">
      <c r="K2782" s="333"/>
      <c r="L2782" s="334"/>
      <c r="M2782" s="332"/>
      <c r="N2782" s="335"/>
    </row>
    <row r="2783" spans="11:14" x14ac:dyDescent="0.2">
      <c r="K2783" s="333"/>
      <c r="L2783" s="334"/>
      <c r="M2783" s="332"/>
      <c r="N2783" s="335"/>
    </row>
    <row r="2784" spans="11:14" x14ac:dyDescent="0.2">
      <c r="K2784" s="333"/>
      <c r="L2784" s="334"/>
      <c r="M2784" s="332"/>
      <c r="N2784" s="335"/>
    </row>
    <row r="2785" spans="11:14" x14ac:dyDescent="0.2">
      <c r="K2785" s="333"/>
      <c r="L2785" s="334"/>
      <c r="M2785" s="332"/>
      <c r="N2785" s="335"/>
    </row>
    <row r="2786" spans="11:14" x14ac:dyDescent="0.2">
      <c r="K2786" s="333"/>
      <c r="L2786" s="334"/>
      <c r="M2786" s="332"/>
      <c r="N2786" s="335"/>
    </row>
    <row r="2787" spans="11:14" x14ac:dyDescent="0.2">
      <c r="K2787" s="333"/>
      <c r="L2787" s="334"/>
      <c r="M2787" s="332"/>
      <c r="N2787" s="335"/>
    </row>
    <row r="2788" spans="11:14" x14ac:dyDescent="0.2">
      <c r="K2788" s="333"/>
      <c r="L2788" s="334"/>
      <c r="M2788" s="332"/>
      <c r="N2788" s="335"/>
    </row>
    <row r="2789" spans="11:14" x14ac:dyDescent="0.2">
      <c r="K2789" s="333"/>
      <c r="L2789" s="334"/>
      <c r="M2789" s="332"/>
      <c r="N2789" s="335"/>
    </row>
    <row r="2790" spans="11:14" x14ac:dyDescent="0.2">
      <c r="K2790" s="333"/>
      <c r="L2790" s="334"/>
      <c r="M2790" s="332"/>
      <c r="N2790" s="335"/>
    </row>
    <row r="2791" spans="11:14" x14ac:dyDescent="0.2">
      <c r="K2791" s="333"/>
      <c r="L2791" s="334"/>
      <c r="M2791" s="332"/>
      <c r="N2791" s="335"/>
    </row>
    <row r="2792" spans="11:14" x14ac:dyDescent="0.2">
      <c r="K2792" s="333"/>
      <c r="L2792" s="334"/>
      <c r="M2792" s="332"/>
      <c r="N2792" s="335"/>
    </row>
    <row r="2793" spans="11:14" x14ac:dyDescent="0.2">
      <c r="K2793" s="333"/>
      <c r="L2793" s="334"/>
      <c r="M2793" s="332"/>
      <c r="N2793" s="335"/>
    </row>
    <row r="2794" spans="11:14" x14ac:dyDescent="0.2">
      <c r="K2794" s="333"/>
      <c r="L2794" s="334"/>
      <c r="M2794" s="332"/>
      <c r="N2794" s="335"/>
    </row>
    <row r="2795" spans="11:14" x14ac:dyDescent="0.2">
      <c r="K2795" s="333"/>
      <c r="L2795" s="334"/>
      <c r="M2795" s="332"/>
      <c r="N2795" s="335"/>
    </row>
    <row r="2796" spans="11:14" x14ac:dyDescent="0.2">
      <c r="K2796" s="333"/>
      <c r="L2796" s="334"/>
      <c r="M2796" s="332"/>
      <c r="N2796" s="335"/>
    </row>
    <row r="2797" spans="11:14" x14ac:dyDescent="0.2">
      <c r="K2797" s="333"/>
      <c r="L2797" s="334"/>
      <c r="M2797" s="332"/>
      <c r="N2797" s="335"/>
    </row>
    <row r="2798" spans="11:14" x14ac:dyDescent="0.2">
      <c r="K2798" s="333"/>
      <c r="L2798" s="334"/>
      <c r="M2798" s="332"/>
      <c r="N2798" s="335"/>
    </row>
    <row r="2799" spans="11:14" x14ac:dyDescent="0.2">
      <c r="K2799" s="333"/>
      <c r="L2799" s="334"/>
      <c r="M2799" s="332"/>
      <c r="N2799" s="335"/>
    </row>
    <row r="2800" spans="11:14" x14ac:dyDescent="0.2">
      <c r="K2800" s="333"/>
      <c r="L2800" s="334"/>
      <c r="M2800" s="332"/>
      <c r="N2800" s="335"/>
    </row>
    <row r="2801" spans="11:14" x14ac:dyDescent="0.2">
      <c r="K2801" s="333"/>
      <c r="L2801" s="334"/>
      <c r="M2801" s="332"/>
      <c r="N2801" s="335"/>
    </row>
    <row r="2802" spans="11:14" x14ac:dyDescent="0.2">
      <c r="K2802" s="333"/>
      <c r="L2802" s="334"/>
      <c r="M2802" s="332"/>
      <c r="N2802" s="335"/>
    </row>
    <row r="2803" spans="11:14" x14ac:dyDescent="0.2">
      <c r="K2803" s="333"/>
      <c r="L2803" s="334"/>
      <c r="M2803" s="332"/>
      <c r="N2803" s="335"/>
    </row>
    <row r="2804" spans="11:14" x14ac:dyDescent="0.2">
      <c r="K2804" s="333"/>
      <c r="L2804" s="334"/>
      <c r="M2804" s="332"/>
      <c r="N2804" s="335"/>
    </row>
    <row r="2805" spans="11:14" x14ac:dyDescent="0.2">
      <c r="K2805" s="333"/>
      <c r="L2805" s="334"/>
      <c r="M2805" s="332"/>
      <c r="N2805" s="335"/>
    </row>
    <row r="2806" spans="11:14" x14ac:dyDescent="0.2">
      <c r="K2806" s="333"/>
      <c r="L2806" s="334"/>
      <c r="M2806" s="332"/>
      <c r="N2806" s="335"/>
    </row>
    <row r="2807" spans="11:14" x14ac:dyDescent="0.2">
      <c r="K2807" s="333"/>
      <c r="L2807" s="334"/>
      <c r="M2807" s="332"/>
      <c r="N2807" s="335"/>
    </row>
    <row r="2808" spans="11:14" x14ac:dyDescent="0.2">
      <c r="K2808" s="333"/>
      <c r="L2808" s="334"/>
      <c r="M2808" s="332"/>
      <c r="N2808" s="335"/>
    </row>
    <row r="2809" spans="11:14" x14ac:dyDescent="0.2">
      <c r="K2809" s="333"/>
      <c r="L2809" s="334"/>
      <c r="M2809" s="332"/>
      <c r="N2809" s="335"/>
    </row>
    <row r="2810" spans="11:14" x14ac:dyDescent="0.2">
      <c r="K2810" s="333"/>
      <c r="L2810" s="334"/>
      <c r="M2810" s="332"/>
      <c r="N2810" s="335"/>
    </row>
    <row r="2811" spans="11:14" x14ac:dyDescent="0.2">
      <c r="K2811" s="333"/>
      <c r="L2811" s="334"/>
      <c r="M2811" s="332"/>
      <c r="N2811" s="335"/>
    </row>
    <row r="2812" spans="11:14" x14ac:dyDescent="0.2">
      <c r="K2812" s="333"/>
      <c r="L2812" s="334"/>
      <c r="M2812" s="332"/>
      <c r="N2812" s="335"/>
    </row>
    <row r="2813" spans="11:14" x14ac:dyDescent="0.2">
      <c r="K2813" s="333"/>
      <c r="L2813" s="334"/>
      <c r="M2813" s="332"/>
      <c r="N2813" s="335"/>
    </row>
    <row r="2814" spans="11:14" x14ac:dyDescent="0.2">
      <c r="K2814" s="333"/>
      <c r="L2814" s="334"/>
      <c r="M2814" s="332"/>
      <c r="N2814" s="335"/>
    </row>
    <row r="2815" spans="11:14" x14ac:dyDescent="0.2">
      <c r="K2815" s="333"/>
      <c r="L2815" s="334"/>
      <c r="M2815" s="332"/>
      <c r="N2815" s="335"/>
    </row>
    <row r="2816" spans="11:14" x14ac:dyDescent="0.2">
      <c r="K2816" s="333"/>
      <c r="L2816" s="334"/>
      <c r="M2816" s="332"/>
      <c r="N2816" s="335"/>
    </row>
    <row r="2817" spans="11:14" x14ac:dyDescent="0.2">
      <c r="K2817" s="333"/>
      <c r="L2817" s="334"/>
      <c r="M2817" s="332"/>
      <c r="N2817" s="335"/>
    </row>
    <row r="2818" spans="11:14" x14ac:dyDescent="0.2">
      <c r="K2818" s="333"/>
      <c r="L2818" s="334"/>
      <c r="M2818" s="332"/>
      <c r="N2818" s="335"/>
    </row>
    <row r="2819" spans="11:14" x14ac:dyDescent="0.2">
      <c r="K2819" s="333"/>
      <c r="L2819" s="334"/>
      <c r="M2819" s="332"/>
      <c r="N2819" s="335"/>
    </row>
    <row r="2820" spans="11:14" x14ac:dyDescent="0.2">
      <c r="K2820" s="333"/>
      <c r="L2820" s="334"/>
      <c r="M2820" s="332"/>
      <c r="N2820" s="335"/>
    </row>
    <row r="2821" spans="11:14" x14ac:dyDescent="0.2">
      <c r="K2821" s="333"/>
      <c r="L2821" s="334"/>
      <c r="M2821" s="332"/>
      <c r="N2821" s="335"/>
    </row>
    <row r="2822" spans="11:14" x14ac:dyDescent="0.2">
      <c r="K2822" s="333"/>
      <c r="L2822" s="334"/>
      <c r="M2822" s="332"/>
      <c r="N2822" s="335"/>
    </row>
    <row r="2823" spans="11:14" x14ac:dyDescent="0.2">
      <c r="K2823" s="333"/>
      <c r="L2823" s="334"/>
      <c r="M2823" s="332"/>
      <c r="N2823" s="335"/>
    </row>
    <row r="2824" spans="11:14" x14ac:dyDescent="0.2">
      <c r="K2824" s="333"/>
      <c r="L2824" s="334"/>
      <c r="M2824" s="332"/>
      <c r="N2824" s="335"/>
    </row>
    <row r="2825" spans="11:14" x14ac:dyDescent="0.2">
      <c r="K2825" s="333"/>
      <c r="L2825" s="334"/>
      <c r="M2825" s="332"/>
      <c r="N2825" s="335"/>
    </row>
    <row r="2826" spans="11:14" x14ac:dyDescent="0.2">
      <c r="K2826" s="333"/>
      <c r="L2826" s="334"/>
      <c r="M2826" s="332"/>
      <c r="N2826" s="335"/>
    </row>
    <row r="2827" spans="11:14" x14ac:dyDescent="0.2">
      <c r="K2827" s="333"/>
      <c r="L2827" s="334"/>
      <c r="M2827" s="332"/>
      <c r="N2827" s="335"/>
    </row>
    <row r="2828" spans="11:14" x14ac:dyDescent="0.2">
      <c r="K2828" s="333"/>
      <c r="L2828" s="334"/>
      <c r="M2828" s="332"/>
      <c r="N2828" s="335"/>
    </row>
    <row r="2829" spans="11:14" x14ac:dyDescent="0.2">
      <c r="K2829" s="333"/>
      <c r="L2829" s="334"/>
      <c r="M2829" s="332"/>
      <c r="N2829" s="335"/>
    </row>
    <row r="2830" spans="11:14" x14ac:dyDescent="0.2">
      <c r="K2830" s="333"/>
      <c r="L2830" s="334"/>
      <c r="M2830" s="332"/>
      <c r="N2830" s="335"/>
    </row>
    <row r="2831" spans="11:14" x14ac:dyDescent="0.2">
      <c r="K2831" s="333"/>
      <c r="L2831" s="334"/>
      <c r="M2831" s="332"/>
      <c r="N2831" s="335"/>
    </row>
    <row r="2832" spans="11:14" x14ac:dyDescent="0.2">
      <c r="K2832" s="333"/>
      <c r="L2832" s="334"/>
      <c r="M2832" s="332"/>
      <c r="N2832" s="335"/>
    </row>
    <row r="2833" spans="11:14" x14ac:dyDescent="0.2">
      <c r="K2833" s="333"/>
      <c r="L2833" s="334"/>
      <c r="M2833" s="332"/>
      <c r="N2833" s="335"/>
    </row>
    <row r="2834" spans="11:14" x14ac:dyDescent="0.2">
      <c r="K2834" s="333"/>
      <c r="L2834" s="334"/>
      <c r="M2834" s="332"/>
      <c r="N2834" s="335"/>
    </row>
    <row r="2835" spans="11:14" x14ac:dyDescent="0.2">
      <c r="K2835" s="333"/>
      <c r="L2835" s="334"/>
      <c r="M2835" s="332"/>
      <c r="N2835" s="335"/>
    </row>
    <row r="2836" spans="11:14" x14ac:dyDescent="0.2">
      <c r="K2836" s="333"/>
      <c r="L2836" s="334"/>
      <c r="M2836" s="332"/>
      <c r="N2836" s="335"/>
    </row>
    <row r="2837" spans="11:14" x14ac:dyDescent="0.2">
      <c r="K2837" s="333"/>
      <c r="L2837" s="334"/>
      <c r="M2837" s="332"/>
      <c r="N2837" s="335"/>
    </row>
    <row r="2838" spans="11:14" x14ac:dyDescent="0.2">
      <c r="K2838" s="333"/>
      <c r="L2838" s="334"/>
      <c r="M2838" s="332"/>
      <c r="N2838" s="335"/>
    </row>
    <row r="2839" spans="11:14" x14ac:dyDescent="0.2">
      <c r="K2839" s="333"/>
      <c r="L2839" s="334"/>
      <c r="M2839" s="332"/>
      <c r="N2839" s="335"/>
    </row>
    <row r="2840" spans="11:14" x14ac:dyDescent="0.2">
      <c r="K2840" s="333"/>
      <c r="L2840" s="334"/>
      <c r="M2840" s="332"/>
      <c r="N2840" s="335"/>
    </row>
    <row r="2841" spans="11:14" x14ac:dyDescent="0.2">
      <c r="K2841" s="333"/>
      <c r="L2841" s="334"/>
      <c r="M2841" s="332"/>
      <c r="N2841" s="335"/>
    </row>
    <row r="2842" spans="11:14" x14ac:dyDescent="0.2">
      <c r="K2842" s="333"/>
      <c r="L2842" s="334"/>
      <c r="M2842" s="332"/>
      <c r="N2842" s="335"/>
    </row>
    <row r="2843" spans="11:14" x14ac:dyDescent="0.2">
      <c r="K2843" s="333"/>
      <c r="L2843" s="334"/>
      <c r="M2843" s="332"/>
      <c r="N2843" s="335"/>
    </row>
    <row r="2844" spans="11:14" x14ac:dyDescent="0.2">
      <c r="K2844" s="333"/>
      <c r="L2844" s="334"/>
      <c r="M2844" s="332"/>
      <c r="N2844" s="335"/>
    </row>
    <row r="2845" spans="11:14" x14ac:dyDescent="0.2">
      <c r="K2845" s="333"/>
      <c r="L2845" s="334"/>
      <c r="M2845" s="332"/>
      <c r="N2845" s="335"/>
    </row>
    <row r="2846" spans="11:14" x14ac:dyDescent="0.2">
      <c r="K2846" s="333"/>
      <c r="L2846" s="334"/>
      <c r="M2846" s="332"/>
      <c r="N2846" s="335"/>
    </row>
    <row r="2847" spans="11:14" x14ac:dyDescent="0.2">
      <c r="K2847" s="333"/>
      <c r="L2847" s="334"/>
      <c r="M2847" s="332"/>
      <c r="N2847" s="335"/>
    </row>
    <row r="2848" spans="11:14" x14ac:dyDescent="0.2">
      <c r="K2848" s="333"/>
      <c r="L2848" s="334"/>
      <c r="M2848" s="332"/>
      <c r="N2848" s="335"/>
    </row>
    <row r="2849" spans="11:14" x14ac:dyDescent="0.2">
      <c r="K2849" s="333"/>
      <c r="L2849" s="334"/>
      <c r="M2849" s="332"/>
      <c r="N2849" s="335"/>
    </row>
    <row r="2850" spans="11:14" x14ac:dyDescent="0.2">
      <c r="K2850" s="333"/>
      <c r="L2850" s="334"/>
      <c r="M2850" s="332"/>
      <c r="N2850" s="335"/>
    </row>
    <row r="2851" spans="11:14" x14ac:dyDescent="0.2">
      <c r="K2851" s="333"/>
      <c r="L2851" s="334"/>
      <c r="M2851" s="332"/>
      <c r="N2851" s="335"/>
    </row>
    <row r="2852" spans="11:14" x14ac:dyDescent="0.2">
      <c r="K2852" s="333"/>
      <c r="L2852" s="334"/>
      <c r="M2852" s="332"/>
      <c r="N2852" s="335"/>
    </row>
    <row r="2853" spans="11:14" x14ac:dyDescent="0.2">
      <c r="K2853" s="333"/>
      <c r="L2853" s="334"/>
      <c r="M2853" s="332"/>
      <c r="N2853" s="335"/>
    </row>
    <row r="2854" spans="11:14" x14ac:dyDescent="0.2">
      <c r="K2854" s="333"/>
      <c r="L2854" s="334"/>
      <c r="M2854" s="332"/>
      <c r="N2854" s="335"/>
    </row>
    <row r="2855" spans="11:14" x14ac:dyDescent="0.2">
      <c r="K2855" s="333"/>
      <c r="L2855" s="334"/>
      <c r="M2855" s="332"/>
      <c r="N2855" s="335"/>
    </row>
    <row r="2856" spans="11:14" x14ac:dyDescent="0.2">
      <c r="K2856" s="333"/>
      <c r="L2856" s="334"/>
      <c r="M2856" s="332"/>
      <c r="N2856" s="335"/>
    </row>
    <row r="2857" spans="11:14" x14ac:dyDescent="0.2">
      <c r="K2857" s="333"/>
      <c r="L2857" s="334"/>
      <c r="M2857" s="332"/>
      <c r="N2857" s="335"/>
    </row>
    <row r="2858" spans="11:14" x14ac:dyDescent="0.2">
      <c r="K2858" s="333"/>
      <c r="L2858" s="334"/>
      <c r="M2858" s="332"/>
      <c r="N2858" s="335"/>
    </row>
    <row r="2859" spans="11:14" x14ac:dyDescent="0.2">
      <c r="K2859" s="333"/>
      <c r="L2859" s="334"/>
      <c r="M2859" s="332"/>
      <c r="N2859" s="335"/>
    </row>
    <row r="2860" spans="11:14" x14ac:dyDescent="0.2">
      <c r="K2860" s="333"/>
      <c r="L2860" s="334"/>
      <c r="M2860" s="332"/>
      <c r="N2860" s="335"/>
    </row>
    <row r="2861" spans="11:14" x14ac:dyDescent="0.2">
      <c r="K2861" s="333"/>
      <c r="L2861" s="334"/>
      <c r="M2861" s="332"/>
      <c r="N2861" s="335"/>
    </row>
    <row r="2862" spans="11:14" x14ac:dyDescent="0.2">
      <c r="K2862" s="333"/>
      <c r="L2862" s="334"/>
      <c r="M2862" s="332"/>
      <c r="N2862" s="335"/>
    </row>
    <row r="2863" spans="11:14" x14ac:dyDescent="0.2">
      <c r="K2863" s="333"/>
      <c r="L2863" s="334"/>
      <c r="M2863" s="332"/>
      <c r="N2863" s="335"/>
    </row>
    <row r="2864" spans="11:14" x14ac:dyDescent="0.2">
      <c r="K2864" s="333"/>
      <c r="L2864" s="334"/>
      <c r="M2864" s="332"/>
      <c r="N2864" s="335"/>
    </row>
    <row r="2865" spans="11:14" x14ac:dyDescent="0.2">
      <c r="K2865" s="333"/>
      <c r="L2865" s="334"/>
      <c r="M2865" s="332"/>
      <c r="N2865" s="335"/>
    </row>
    <row r="2866" spans="11:14" x14ac:dyDescent="0.2">
      <c r="K2866" s="333"/>
      <c r="L2866" s="334"/>
      <c r="M2866" s="332"/>
      <c r="N2866" s="335"/>
    </row>
    <row r="2867" spans="11:14" x14ac:dyDescent="0.2">
      <c r="K2867" s="333"/>
      <c r="L2867" s="334"/>
      <c r="M2867" s="332"/>
      <c r="N2867" s="335"/>
    </row>
    <row r="2868" spans="11:14" x14ac:dyDescent="0.2">
      <c r="K2868" s="333"/>
      <c r="L2868" s="334"/>
      <c r="M2868" s="332"/>
      <c r="N2868" s="335"/>
    </row>
    <row r="2869" spans="11:14" x14ac:dyDescent="0.2">
      <c r="K2869" s="333"/>
      <c r="L2869" s="334"/>
      <c r="M2869" s="332"/>
      <c r="N2869" s="335"/>
    </row>
    <row r="2870" spans="11:14" x14ac:dyDescent="0.2">
      <c r="K2870" s="333"/>
      <c r="L2870" s="334"/>
      <c r="M2870" s="332"/>
      <c r="N2870" s="335"/>
    </row>
    <row r="2871" spans="11:14" x14ac:dyDescent="0.2">
      <c r="K2871" s="333"/>
      <c r="L2871" s="334"/>
      <c r="M2871" s="332"/>
      <c r="N2871" s="335"/>
    </row>
    <row r="2872" spans="11:14" x14ac:dyDescent="0.2">
      <c r="K2872" s="333"/>
      <c r="L2872" s="334"/>
      <c r="M2872" s="332"/>
      <c r="N2872" s="335"/>
    </row>
    <row r="2873" spans="11:14" x14ac:dyDescent="0.2">
      <c r="K2873" s="333"/>
      <c r="L2873" s="334"/>
      <c r="M2873" s="332"/>
      <c r="N2873" s="335"/>
    </row>
    <row r="2874" spans="11:14" x14ac:dyDescent="0.2">
      <c r="K2874" s="333"/>
      <c r="L2874" s="334"/>
      <c r="M2874" s="332"/>
      <c r="N2874" s="335"/>
    </row>
    <row r="2875" spans="11:14" x14ac:dyDescent="0.2">
      <c r="K2875" s="333"/>
      <c r="L2875" s="334"/>
      <c r="M2875" s="332"/>
      <c r="N2875" s="335"/>
    </row>
    <row r="2876" spans="11:14" x14ac:dyDescent="0.2">
      <c r="K2876" s="333"/>
      <c r="L2876" s="334"/>
      <c r="M2876" s="332"/>
      <c r="N2876" s="335"/>
    </row>
    <row r="2877" spans="11:14" x14ac:dyDescent="0.2">
      <c r="K2877" s="333"/>
      <c r="L2877" s="334"/>
      <c r="M2877" s="332"/>
      <c r="N2877" s="335"/>
    </row>
    <row r="2878" spans="11:14" x14ac:dyDescent="0.2">
      <c r="K2878" s="333"/>
      <c r="L2878" s="334"/>
      <c r="M2878" s="332"/>
      <c r="N2878" s="335"/>
    </row>
    <row r="2879" spans="11:14" x14ac:dyDescent="0.2">
      <c r="K2879" s="333"/>
      <c r="L2879" s="334"/>
      <c r="M2879" s="332"/>
      <c r="N2879" s="335"/>
    </row>
    <row r="2880" spans="11:14" x14ac:dyDescent="0.2">
      <c r="K2880" s="333"/>
      <c r="L2880" s="334"/>
      <c r="M2880" s="332"/>
      <c r="N2880" s="335"/>
    </row>
    <row r="2881" spans="11:14" x14ac:dyDescent="0.2">
      <c r="K2881" s="333"/>
      <c r="L2881" s="334"/>
      <c r="M2881" s="332"/>
      <c r="N2881" s="335"/>
    </row>
    <row r="2882" spans="11:14" x14ac:dyDescent="0.2">
      <c r="K2882" s="333"/>
      <c r="L2882" s="334"/>
      <c r="M2882" s="332"/>
      <c r="N2882" s="335"/>
    </row>
    <row r="2883" spans="11:14" x14ac:dyDescent="0.2">
      <c r="K2883" s="333"/>
      <c r="L2883" s="334"/>
      <c r="M2883" s="332"/>
      <c r="N2883" s="335"/>
    </row>
    <row r="2884" spans="11:14" x14ac:dyDescent="0.2">
      <c r="K2884" s="333"/>
      <c r="L2884" s="334"/>
      <c r="M2884" s="332"/>
      <c r="N2884" s="335"/>
    </row>
    <row r="2885" spans="11:14" x14ac:dyDescent="0.2">
      <c r="K2885" s="333"/>
      <c r="L2885" s="334"/>
      <c r="M2885" s="332"/>
      <c r="N2885" s="335"/>
    </row>
    <row r="2886" spans="11:14" x14ac:dyDescent="0.2">
      <c r="K2886" s="333"/>
      <c r="L2886" s="334"/>
      <c r="M2886" s="332"/>
      <c r="N2886" s="335"/>
    </row>
    <row r="2887" spans="11:14" x14ac:dyDescent="0.2">
      <c r="K2887" s="333"/>
      <c r="L2887" s="334"/>
      <c r="M2887" s="332"/>
      <c r="N2887" s="335"/>
    </row>
    <row r="2888" spans="11:14" x14ac:dyDescent="0.2">
      <c r="K2888" s="333"/>
      <c r="L2888" s="334"/>
      <c r="M2888" s="332"/>
      <c r="N2888" s="335"/>
    </row>
    <row r="2889" spans="11:14" x14ac:dyDescent="0.2">
      <c r="K2889" s="333"/>
      <c r="L2889" s="334"/>
      <c r="M2889" s="332"/>
      <c r="N2889" s="335"/>
    </row>
    <row r="2890" spans="11:14" x14ac:dyDescent="0.2">
      <c r="K2890" s="333"/>
      <c r="L2890" s="334"/>
      <c r="M2890" s="332"/>
      <c r="N2890" s="335"/>
    </row>
    <row r="2891" spans="11:14" x14ac:dyDescent="0.2">
      <c r="K2891" s="333"/>
      <c r="L2891" s="334"/>
      <c r="M2891" s="332"/>
      <c r="N2891" s="335"/>
    </row>
    <row r="2892" spans="11:14" x14ac:dyDescent="0.2">
      <c r="K2892" s="333"/>
      <c r="L2892" s="334"/>
      <c r="M2892" s="332"/>
      <c r="N2892" s="335"/>
    </row>
    <row r="2893" spans="11:14" x14ac:dyDescent="0.2">
      <c r="K2893" s="333"/>
      <c r="L2893" s="334"/>
      <c r="M2893" s="332"/>
      <c r="N2893" s="335"/>
    </row>
    <row r="2894" spans="11:14" x14ac:dyDescent="0.2">
      <c r="K2894" s="333"/>
      <c r="L2894" s="334"/>
      <c r="M2894" s="332"/>
      <c r="N2894" s="335"/>
    </row>
    <row r="2895" spans="11:14" x14ac:dyDescent="0.2">
      <c r="K2895" s="333"/>
      <c r="L2895" s="334"/>
      <c r="M2895" s="332"/>
      <c r="N2895" s="335"/>
    </row>
    <row r="2896" spans="11:14" x14ac:dyDescent="0.2">
      <c r="K2896" s="333"/>
      <c r="L2896" s="334"/>
      <c r="M2896" s="332"/>
      <c r="N2896" s="335"/>
    </row>
    <row r="2897" spans="11:14" x14ac:dyDescent="0.2">
      <c r="K2897" s="333"/>
      <c r="L2897" s="334"/>
      <c r="M2897" s="332"/>
      <c r="N2897" s="335"/>
    </row>
    <row r="2898" spans="11:14" x14ac:dyDescent="0.2">
      <c r="K2898" s="333"/>
      <c r="L2898" s="334"/>
      <c r="M2898" s="332"/>
      <c r="N2898" s="335"/>
    </row>
    <row r="2899" spans="11:14" x14ac:dyDescent="0.2">
      <c r="K2899" s="333"/>
      <c r="L2899" s="334"/>
      <c r="M2899" s="332"/>
      <c r="N2899" s="335"/>
    </row>
    <row r="2900" spans="11:14" x14ac:dyDescent="0.2">
      <c r="K2900" s="333"/>
      <c r="L2900" s="334"/>
      <c r="M2900" s="332"/>
      <c r="N2900" s="335"/>
    </row>
    <row r="2901" spans="11:14" x14ac:dyDescent="0.2">
      <c r="K2901" s="333"/>
      <c r="L2901" s="334"/>
      <c r="M2901" s="332"/>
      <c r="N2901" s="335"/>
    </row>
    <row r="2902" spans="11:14" x14ac:dyDescent="0.2">
      <c r="K2902" s="333"/>
      <c r="L2902" s="334"/>
      <c r="M2902" s="332"/>
      <c r="N2902" s="335"/>
    </row>
    <row r="2903" spans="11:14" x14ac:dyDescent="0.2">
      <c r="K2903" s="333"/>
      <c r="L2903" s="334"/>
      <c r="M2903" s="332"/>
      <c r="N2903" s="335"/>
    </row>
    <row r="2904" spans="11:14" x14ac:dyDescent="0.2">
      <c r="K2904" s="333"/>
      <c r="L2904" s="334"/>
      <c r="M2904" s="332"/>
      <c r="N2904" s="335"/>
    </row>
    <row r="2905" spans="11:14" x14ac:dyDescent="0.2">
      <c r="K2905" s="333"/>
      <c r="L2905" s="334"/>
      <c r="M2905" s="332"/>
      <c r="N2905" s="335"/>
    </row>
    <row r="2906" spans="11:14" x14ac:dyDescent="0.2">
      <c r="K2906" s="333"/>
      <c r="L2906" s="334"/>
      <c r="M2906" s="332"/>
      <c r="N2906" s="335"/>
    </row>
    <row r="2907" spans="11:14" x14ac:dyDescent="0.2">
      <c r="K2907" s="333"/>
      <c r="L2907" s="334"/>
      <c r="M2907" s="332"/>
      <c r="N2907" s="335"/>
    </row>
    <row r="2908" spans="11:14" x14ac:dyDescent="0.2">
      <c r="K2908" s="333"/>
      <c r="L2908" s="334"/>
      <c r="M2908" s="332"/>
      <c r="N2908" s="335"/>
    </row>
    <row r="2909" spans="11:14" x14ac:dyDescent="0.2">
      <c r="K2909" s="333"/>
      <c r="L2909" s="334"/>
      <c r="M2909" s="332"/>
      <c r="N2909" s="335"/>
    </row>
    <row r="2910" spans="11:14" x14ac:dyDescent="0.2">
      <c r="K2910" s="333"/>
      <c r="L2910" s="334"/>
      <c r="M2910" s="332"/>
      <c r="N2910" s="335"/>
    </row>
    <row r="2911" spans="11:14" x14ac:dyDescent="0.2">
      <c r="K2911" s="333"/>
      <c r="L2911" s="334"/>
      <c r="M2911" s="332"/>
      <c r="N2911" s="335"/>
    </row>
    <row r="2912" spans="11:14" x14ac:dyDescent="0.2">
      <c r="K2912" s="333"/>
      <c r="L2912" s="334"/>
      <c r="M2912" s="332"/>
      <c r="N2912" s="335"/>
    </row>
    <row r="2913" spans="11:14" x14ac:dyDescent="0.2">
      <c r="K2913" s="333"/>
      <c r="L2913" s="334"/>
      <c r="M2913" s="332"/>
      <c r="N2913" s="335"/>
    </row>
    <row r="2914" spans="11:14" x14ac:dyDescent="0.2">
      <c r="K2914" s="333"/>
      <c r="L2914" s="334"/>
      <c r="M2914" s="332"/>
      <c r="N2914" s="335"/>
    </row>
    <row r="2915" spans="11:14" x14ac:dyDescent="0.2">
      <c r="K2915" s="333"/>
      <c r="L2915" s="334"/>
      <c r="M2915" s="332"/>
      <c r="N2915" s="335"/>
    </row>
    <row r="2916" spans="11:14" x14ac:dyDescent="0.2">
      <c r="K2916" s="333"/>
      <c r="L2916" s="334"/>
      <c r="M2916" s="332"/>
      <c r="N2916" s="335"/>
    </row>
    <row r="2917" spans="11:14" x14ac:dyDescent="0.2">
      <c r="K2917" s="333"/>
      <c r="L2917" s="334"/>
      <c r="M2917" s="332"/>
      <c r="N2917" s="335"/>
    </row>
    <row r="2918" spans="11:14" x14ac:dyDescent="0.2">
      <c r="K2918" s="333"/>
      <c r="L2918" s="334"/>
      <c r="M2918" s="332"/>
      <c r="N2918" s="335"/>
    </row>
    <row r="2919" spans="11:14" x14ac:dyDescent="0.2">
      <c r="K2919" s="333"/>
      <c r="L2919" s="334"/>
      <c r="M2919" s="332"/>
      <c r="N2919" s="335"/>
    </row>
    <row r="2920" spans="11:14" x14ac:dyDescent="0.2">
      <c r="K2920" s="333"/>
      <c r="L2920" s="334"/>
      <c r="M2920" s="332"/>
      <c r="N2920" s="335"/>
    </row>
    <row r="2921" spans="11:14" x14ac:dyDescent="0.2">
      <c r="K2921" s="333"/>
      <c r="L2921" s="334"/>
      <c r="M2921" s="332"/>
      <c r="N2921" s="335"/>
    </row>
    <row r="2922" spans="11:14" x14ac:dyDescent="0.2">
      <c r="K2922" s="333"/>
      <c r="L2922" s="334"/>
      <c r="M2922" s="332"/>
      <c r="N2922" s="335"/>
    </row>
    <row r="2923" spans="11:14" x14ac:dyDescent="0.2">
      <c r="K2923" s="333"/>
      <c r="L2923" s="334"/>
      <c r="M2923" s="332"/>
      <c r="N2923" s="335"/>
    </row>
    <row r="2924" spans="11:14" x14ac:dyDescent="0.2">
      <c r="K2924" s="333"/>
      <c r="L2924" s="334"/>
      <c r="M2924" s="332"/>
      <c r="N2924" s="335"/>
    </row>
    <row r="2925" spans="11:14" x14ac:dyDescent="0.2">
      <c r="K2925" s="333"/>
      <c r="L2925" s="334"/>
      <c r="M2925" s="332"/>
      <c r="N2925" s="335"/>
    </row>
    <row r="2926" spans="11:14" x14ac:dyDescent="0.2">
      <c r="K2926" s="333"/>
      <c r="L2926" s="334"/>
      <c r="M2926" s="332"/>
      <c r="N2926" s="335"/>
    </row>
    <row r="2927" spans="11:14" x14ac:dyDescent="0.2">
      <c r="K2927" s="333"/>
      <c r="L2927" s="334"/>
      <c r="M2927" s="332"/>
      <c r="N2927" s="335"/>
    </row>
    <row r="2928" spans="11:14" x14ac:dyDescent="0.2">
      <c r="K2928" s="333"/>
      <c r="L2928" s="334"/>
      <c r="M2928" s="332"/>
      <c r="N2928" s="335"/>
    </row>
    <row r="2929" spans="11:14" x14ac:dyDescent="0.2">
      <c r="K2929" s="333"/>
      <c r="L2929" s="334"/>
      <c r="M2929" s="332"/>
      <c r="N2929" s="335"/>
    </row>
    <row r="2930" spans="11:14" x14ac:dyDescent="0.2">
      <c r="K2930" s="333"/>
      <c r="L2930" s="334"/>
      <c r="M2930" s="332"/>
      <c r="N2930" s="335"/>
    </row>
    <row r="2931" spans="11:14" x14ac:dyDescent="0.2">
      <c r="K2931" s="333"/>
      <c r="L2931" s="334"/>
      <c r="M2931" s="332"/>
      <c r="N2931" s="335"/>
    </row>
    <row r="2932" spans="11:14" x14ac:dyDescent="0.2">
      <c r="K2932" s="333"/>
      <c r="L2932" s="334"/>
      <c r="M2932" s="332"/>
      <c r="N2932" s="335"/>
    </row>
    <row r="2933" spans="11:14" x14ac:dyDescent="0.2">
      <c r="K2933" s="333"/>
      <c r="L2933" s="334"/>
      <c r="M2933" s="332"/>
      <c r="N2933" s="335"/>
    </row>
    <row r="2934" spans="11:14" x14ac:dyDescent="0.2">
      <c r="K2934" s="333"/>
      <c r="L2934" s="334"/>
      <c r="M2934" s="332"/>
      <c r="N2934" s="335"/>
    </row>
    <row r="2935" spans="11:14" x14ac:dyDescent="0.2">
      <c r="K2935" s="333"/>
      <c r="L2935" s="334"/>
      <c r="M2935" s="332"/>
      <c r="N2935" s="335"/>
    </row>
    <row r="2936" spans="11:14" x14ac:dyDescent="0.2">
      <c r="K2936" s="333"/>
      <c r="L2936" s="334"/>
      <c r="M2936" s="332"/>
      <c r="N2936" s="335"/>
    </row>
    <row r="2937" spans="11:14" x14ac:dyDescent="0.2">
      <c r="K2937" s="333"/>
      <c r="L2937" s="334"/>
      <c r="M2937" s="332"/>
      <c r="N2937" s="335"/>
    </row>
    <row r="2938" spans="11:14" x14ac:dyDescent="0.2">
      <c r="K2938" s="333"/>
      <c r="L2938" s="334"/>
      <c r="M2938" s="332"/>
      <c r="N2938" s="335"/>
    </row>
    <row r="2939" spans="11:14" x14ac:dyDescent="0.2">
      <c r="K2939" s="333"/>
      <c r="L2939" s="334"/>
      <c r="M2939" s="332"/>
      <c r="N2939" s="335"/>
    </row>
    <row r="2940" spans="11:14" x14ac:dyDescent="0.2">
      <c r="K2940" s="333"/>
      <c r="L2940" s="334"/>
      <c r="M2940" s="332"/>
      <c r="N2940" s="335"/>
    </row>
    <row r="2941" spans="11:14" x14ac:dyDescent="0.2">
      <c r="K2941" s="333"/>
      <c r="L2941" s="334"/>
      <c r="M2941" s="332"/>
      <c r="N2941" s="335"/>
    </row>
    <row r="2942" spans="11:14" x14ac:dyDescent="0.2">
      <c r="K2942" s="333"/>
      <c r="L2942" s="334"/>
      <c r="M2942" s="332"/>
      <c r="N2942" s="335"/>
    </row>
    <row r="2943" spans="11:14" x14ac:dyDescent="0.2">
      <c r="K2943" s="333"/>
      <c r="L2943" s="334"/>
      <c r="M2943" s="332"/>
      <c r="N2943" s="335"/>
    </row>
    <row r="2944" spans="11:14" x14ac:dyDescent="0.2">
      <c r="K2944" s="333"/>
      <c r="L2944" s="334"/>
      <c r="M2944" s="332"/>
      <c r="N2944" s="335"/>
    </row>
    <row r="2945" spans="11:14" x14ac:dyDescent="0.2">
      <c r="K2945" s="333"/>
      <c r="L2945" s="334"/>
      <c r="M2945" s="332"/>
      <c r="N2945" s="335"/>
    </row>
    <row r="2946" spans="11:14" x14ac:dyDescent="0.2">
      <c r="K2946" s="333"/>
      <c r="L2946" s="334"/>
      <c r="M2946" s="332"/>
      <c r="N2946" s="335"/>
    </row>
    <row r="2947" spans="11:14" x14ac:dyDescent="0.2">
      <c r="K2947" s="333"/>
      <c r="L2947" s="334"/>
      <c r="M2947" s="332"/>
      <c r="N2947" s="335"/>
    </row>
    <row r="2948" spans="11:14" x14ac:dyDescent="0.2">
      <c r="K2948" s="333"/>
      <c r="L2948" s="334"/>
      <c r="M2948" s="332"/>
      <c r="N2948" s="335"/>
    </row>
    <row r="2949" spans="11:14" x14ac:dyDescent="0.2">
      <c r="K2949" s="333"/>
      <c r="L2949" s="334"/>
      <c r="M2949" s="332"/>
      <c r="N2949" s="335"/>
    </row>
    <row r="2950" spans="11:14" x14ac:dyDescent="0.2">
      <c r="K2950" s="333"/>
      <c r="L2950" s="334"/>
      <c r="M2950" s="332"/>
      <c r="N2950" s="335"/>
    </row>
    <row r="2951" spans="11:14" x14ac:dyDescent="0.2">
      <c r="K2951" s="333"/>
      <c r="L2951" s="334"/>
      <c r="M2951" s="332"/>
      <c r="N2951" s="335"/>
    </row>
    <row r="2952" spans="11:14" x14ac:dyDescent="0.2">
      <c r="K2952" s="333"/>
      <c r="L2952" s="334"/>
      <c r="M2952" s="332"/>
      <c r="N2952" s="335"/>
    </row>
    <row r="2953" spans="11:14" x14ac:dyDescent="0.2">
      <c r="K2953" s="333"/>
      <c r="L2953" s="334"/>
      <c r="M2953" s="332"/>
      <c r="N2953" s="335"/>
    </row>
    <row r="2954" spans="11:14" x14ac:dyDescent="0.2">
      <c r="K2954" s="333"/>
      <c r="L2954" s="334"/>
      <c r="M2954" s="332"/>
      <c r="N2954" s="335"/>
    </row>
    <row r="2955" spans="11:14" x14ac:dyDescent="0.2">
      <c r="K2955" s="333"/>
      <c r="L2955" s="334"/>
      <c r="M2955" s="332"/>
      <c r="N2955" s="335"/>
    </row>
    <row r="2956" spans="11:14" x14ac:dyDescent="0.2">
      <c r="K2956" s="333"/>
      <c r="L2956" s="334"/>
      <c r="M2956" s="332"/>
      <c r="N2956" s="335"/>
    </row>
    <row r="2957" spans="11:14" x14ac:dyDescent="0.2">
      <c r="K2957" s="333"/>
      <c r="L2957" s="334"/>
      <c r="M2957" s="332"/>
      <c r="N2957" s="335"/>
    </row>
    <row r="2958" spans="11:14" x14ac:dyDescent="0.2">
      <c r="K2958" s="333"/>
      <c r="L2958" s="334"/>
      <c r="M2958" s="332"/>
      <c r="N2958" s="335"/>
    </row>
    <row r="2959" spans="11:14" x14ac:dyDescent="0.2">
      <c r="K2959" s="333"/>
      <c r="L2959" s="334"/>
      <c r="M2959" s="332"/>
      <c r="N2959" s="335"/>
    </row>
    <row r="2960" spans="11:14" x14ac:dyDescent="0.2">
      <c r="K2960" s="333"/>
      <c r="L2960" s="334"/>
      <c r="M2960" s="332"/>
      <c r="N2960" s="335"/>
    </row>
    <row r="2961" spans="11:14" x14ac:dyDescent="0.2">
      <c r="K2961" s="333"/>
      <c r="L2961" s="334"/>
      <c r="M2961" s="332"/>
      <c r="N2961" s="335"/>
    </row>
    <row r="2962" spans="11:14" x14ac:dyDescent="0.2">
      <c r="K2962" s="333"/>
      <c r="L2962" s="334"/>
      <c r="M2962" s="332"/>
      <c r="N2962" s="335"/>
    </row>
    <row r="2963" spans="11:14" x14ac:dyDescent="0.2">
      <c r="K2963" s="333"/>
      <c r="L2963" s="334"/>
      <c r="M2963" s="332"/>
      <c r="N2963" s="335"/>
    </row>
    <row r="2964" spans="11:14" x14ac:dyDescent="0.2">
      <c r="K2964" s="333"/>
      <c r="L2964" s="334"/>
      <c r="M2964" s="332"/>
      <c r="N2964" s="335"/>
    </row>
    <row r="2965" spans="11:14" x14ac:dyDescent="0.2">
      <c r="K2965" s="333"/>
      <c r="L2965" s="334"/>
      <c r="M2965" s="332"/>
      <c r="N2965" s="335"/>
    </row>
    <row r="2966" spans="11:14" x14ac:dyDescent="0.2">
      <c r="K2966" s="333"/>
      <c r="L2966" s="334"/>
      <c r="M2966" s="332"/>
      <c r="N2966" s="335"/>
    </row>
    <row r="2967" spans="11:14" x14ac:dyDescent="0.2">
      <c r="K2967" s="333"/>
      <c r="L2967" s="334"/>
      <c r="M2967" s="332"/>
      <c r="N2967" s="335"/>
    </row>
    <row r="2968" spans="11:14" x14ac:dyDescent="0.2">
      <c r="K2968" s="333"/>
      <c r="L2968" s="334"/>
      <c r="M2968" s="332"/>
      <c r="N2968" s="335"/>
    </row>
    <row r="2969" spans="11:14" x14ac:dyDescent="0.2">
      <c r="K2969" s="333"/>
      <c r="L2969" s="334"/>
      <c r="M2969" s="332"/>
      <c r="N2969" s="335"/>
    </row>
    <row r="2970" spans="11:14" x14ac:dyDescent="0.2">
      <c r="K2970" s="333"/>
      <c r="L2970" s="334"/>
      <c r="M2970" s="332"/>
      <c r="N2970" s="335"/>
    </row>
    <row r="2971" spans="11:14" x14ac:dyDescent="0.2">
      <c r="K2971" s="333"/>
      <c r="L2971" s="334"/>
      <c r="M2971" s="332"/>
      <c r="N2971" s="335"/>
    </row>
    <row r="2972" spans="11:14" x14ac:dyDescent="0.2">
      <c r="K2972" s="333"/>
      <c r="L2972" s="334"/>
      <c r="M2972" s="332"/>
      <c r="N2972" s="335"/>
    </row>
    <row r="2973" spans="11:14" x14ac:dyDescent="0.2">
      <c r="K2973" s="333"/>
      <c r="L2973" s="334"/>
      <c r="M2973" s="332"/>
      <c r="N2973" s="335"/>
    </row>
    <row r="2974" spans="11:14" x14ac:dyDescent="0.2">
      <c r="K2974" s="333"/>
      <c r="L2974" s="334"/>
      <c r="M2974" s="332"/>
      <c r="N2974" s="335"/>
    </row>
    <row r="2975" spans="11:14" x14ac:dyDescent="0.2">
      <c r="K2975" s="333"/>
      <c r="L2975" s="334"/>
      <c r="M2975" s="332"/>
      <c r="N2975" s="335"/>
    </row>
    <row r="2976" spans="11:14" x14ac:dyDescent="0.2">
      <c r="K2976" s="333"/>
      <c r="L2976" s="334"/>
      <c r="M2976" s="332"/>
      <c r="N2976" s="335"/>
    </row>
    <row r="2977" spans="11:14" x14ac:dyDescent="0.2">
      <c r="K2977" s="333"/>
      <c r="L2977" s="334"/>
      <c r="M2977" s="332"/>
      <c r="N2977" s="335"/>
    </row>
    <row r="2978" spans="11:14" x14ac:dyDescent="0.2">
      <c r="K2978" s="333"/>
      <c r="L2978" s="334"/>
      <c r="M2978" s="332"/>
      <c r="N2978" s="335"/>
    </row>
    <row r="2979" spans="11:14" x14ac:dyDescent="0.2">
      <c r="K2979" s="333"/>
      <c r="L2979" s="334"/>
      <c r="M2979" s="332"/>
      <c r="N2979" s="335"/>
    </row>
    <row r="2980" spans="11:14" x14ac:dyDescent="0.2">
      <c r="K2980" s="333"/>
      <c r="L2980" s="334"/>
      <c r="M2980" s="332"/>
      <c r="N2980" s="335"/>
    </row>
    <row r="2981" spans="11:14" x14ac:dyDescent="0.2">
      <c r="K2981" s="333"/>
      <c r="L2981" s="334"/>
      <c r="M2981" s="332"/>
      <c r="N2981" s="335"/>
    </row>
    <row r="2982" spans="11:14" x14ac:dyDescent="0.2">
      <c r="K2982" s="333"/>
      <c r="L2982" s="334"/>
      <c r="M2982" s="332"/>
      <c r="N2982" s="335"/>
    </row>
    <row r="2983" spans="11:14" x14ac:dyDescent="0.2">
      <c r="K2983" s="333"/>
      <c r="L2983" s="334"/>
      <c r="M2983" s="332"/>
      <c r="N2983" s="335"/>
    </row>
    <row r="2984" spans="11:14" x14ac:dyDescent="0.2">
      <c r="K2984" s="333"/>
      <c r="L2984" s="334"/>
      <c r="M2984" s="332"/>
      <c r="N2984" s="335"/>
    </row>
    <row r="2985" spans="11:14" x14ac:dyDescent="0.2">
      <c r="K2985" s="333"/>
      <c r="L2985" s="334"/>
      <c r="M2985" s="332"/>
      <c r="N2985" s="335"/>
    </row>
    <row r="2986" spans="11:14" x14ac:dyDescent="0.2">
      <c r="K2986" s="333"/>
      <c r="L2986" s="334"/>
      <c r="M2986" s="332"/>
      <c r="N2986" s="335"/>
    </row>
    <row r="2987" spans="11:14" x14ac:dyDescent="0.2">
      <c r="K2987" s="333"/>
      <c r="L2987" s="334"/>
      <c r="M2987" s="332"/>
      <c r="N2987" s="335"/>
    </row>
    <row r="2988" spans="11:14" x14ac:dyDescent="0.2">
      <c r="K2988" s="333"/>
      <c r="L2988" s="334"/>
      <c r="M2988" s="332"/>
      <c r="N2988" s="335"/>
    </row>
    <row r="2989" spans="11:14" x14ac:dyDescent="0.2">
      <c r="K2989" s="333"/>
      <c r="L2989" s="334"/>
      <c r="M2989" s="332"/>
      <c r="N2989" s="335"/>
    </row>
    <row r="2990" spans="11:14" x14ac:dyDescent="0.2">
      <c r="K2990" s="333"/>
      <c r="L2990" s="334"/>
      <c r="M2990" s="332"/>
      <c r="N2990" s="335"/>
    </row>
    <row r="2991" spans="11:14" x14ac:dyDescent="0.2">
      <c r="K2991" s="333"/>
      <c r="L2991" s="334"/>
      <c r="M2991" s="332"/>
      <c r="N2991" s="335"/>
    </row>
    <row r="2992" spans="11:14" x14ac:dyDescent="0.2">
      <c r="K2992" s="333"/>
      <c r="L2992" s="334"/>
      <c r="M2992" s="332"/>
      <c r="N2992" s="335"/>
    </row>
    <row r="2993" spans="11:14" x14ac:dyDescent="0.2">
      <c r="K2993" s="333"/>
      <c r="L2993" s="334"/>
      <c r="M2993" s="332"/>
      <c r="N2993" s="335"/>
    </row>
    <row r="2994" spans="11:14" x14ac:dyDescent="0.2">
      <c r="K2994" s="333"/>
      <c r="L2994" s="334"/>
      <c r="M2994" s="332"/>
      <c r="N2994" s="335"/>
    </row>
    <row r="2995" spans="11:14" x14ac:dyDescent="0.2">
      <c r="K2995" s="333"/>
      <c r="L2995" s="334"/>
      <c r="M2995" s="332"/>
      <c r="N2995" s="335"/>
    </row>
    <row r="2996" spans="11:14" x14ac:dyDescent="0.2">
      <c r="K2996" s="333"/>
      <c r="L2996" s="334"/>
      <c r="M2996" s="332"/>
      <c r="N2996" s="335"/>
    </row>
    <row r="2997" spans="11:14" x14ac:dyDescent="0.2">
      <c r="K2997" s="333"/>
      <c r="L2997" s="334"/>
      <c r="M2997" s="332"/>
      <c r="N2997" s="335"/>
    </row>
    <row r="2998" spans="11:14" x14ac:dyDescent="0.2">
      <c r="K2998" s="333"/>
      <c r="L2998" s="334"/>
      <c r="M2998" s="332"/>
      <c r="N2998" s="335"/>
    </row>
    <row r="2999" spans="11:14" x14ac:dyDescent="0.2">
      <c r="K2999" s="333"/>
      <c r="L2999" s="334"/>
      <c r="M2999" s="332"/>
      <c r="N2999" s="335"/>
    </row>
    <row r="3000" spans="11:14" x14ac:dyDescent="0.2">
      <c r="K3000" s="333"/>
      <c r="L3000" s="334"/>
      <c r="M3000" s="332"/>
      <c r="N3000" s="335"/>
    </row>
    <row r="3001" spans="11:14" x14ac:dyDescent="0.2">
      <c r="K3001" s="333"/>
      <c r="L3001" s="334"/>
      <c r="M3001" s="332"/>
      <c r="N3001" s="335"/>
    </row>
    <row r="3002" spans="11:14" x14ac:dyDescent="0.2">
      <c r="K3002" s="333"/>
      <c r="L3002" s="334"/>
      <c r="M3002" s="332"/>
      <c r="N3002" s="335"/>
    </row>
    <row r="3003" spans="11:14" x14ac:dyDescent="0.2">
      <c r="K3003" s="333"/>
      <c r="L3003" s="334"/>
      <c r="M3003" s="332"/>
      <c r="N3003" s="335"/>
    </row>
    <row r="3004" spans="11:14" x14ac:dyDescent="0.2">
      <c r="K3004" s="333"/>
      <c r="L3004" s="334"/>
      <c r="M3004" s="332"/>
      <c r="N3004" s="335"/>
    </row>
    <row r="3005" spans="11:14" x14ac:dyDescent="0.2">
      <c r="K3005" s="333"/>
      <c r="L3005" s="334"/>
      <c r="M3005" s="332"/>
      <c r="N3005" s="335"/>
    </row>
    <row r="3006" spans="11:14" x14ac:dyDescent="0.2">
      <c r="K3006" s="333"/>
      <c r="L3006" s="334"/>
      <c r="M3006" s="332"/>
      <c r="N3006" s="335"/>
    </row>
    <row r="3007" spans="11:14" x14ac:dyDescent="0.2">
      <c r="K3007" s="333"/>
      <c r="L3007" s="334"/>
      <c r="M3007" s="332"/>
      <c r="N3007" s="335"/>
    </row>
    <row r="3008" spans="11:14" x14ac:dyDescent="0.2">
      <c r="K3008" s="333"/>
      <c r="L3008" s="334"/>
      <c r="M3008" s="332"/>
      <c r="N3008" s="335"/>
    </row>
    <row r="3009" spans="11:14" x14ac:dyDescent="0.2">
      <c r="K3009" s="333"/>
      <c r="L3009" s="334"/>
      <c r="M3009" s="332"/>
      <c r="N3009" s="335"/>
    </row>
    <row r="3010" spans="11:14" x14ac:dyDescent="0.2">
      <c r="K3010" s="333"/>
      <c r="L3010" s="334"/>
      <c r="M3010" s="332"/>
      <c r="N3010" s="335"/>
    </row>
    <row r="3011" spans="11:14" x14ac:dyDescent="0.2">
      <c r="K3011" s="333"/>
      <c r="L3011" s="334"/>
      <c r="M3011" s="332"/>
      <c r="N3011" s="335"/>
    </row>
    <row r="3012" spans="11:14" x14ac:dyDescent="0.2">
      <c r="K3012" s="333"/>
      <c r="L3012" s="334"/>
      <c r="M3012" s="332"/>
      <c r="N3012" s="335"/>
    </row>
    <row r="3013" spans="11:14" x14ac:dyDescent="0.2">
      <c r="K3013" s="333"/>
      <c r="L3013" s="334"/>
      <c r="M3013" s="332"/>
      <c r="N3013" s="335"/>
    </row>
    <row r="3014" spans="11:14" x14ac:dyDescent="0.2">
      <c r="K3014" s="333"/>
      <c r="L3014" s="334"/>
      <c r="M3014" s="332"/>
      <c r="N3014" s="335"/>
    </row>
    <row r="3015" spans="11:14" x14ac:dyDescent="0.2">
      <c r="K3015" s="333"/>
      <c r="L3015" s="334"/>
      <c r="M3015" s="332"/>
      <c r="N3015" s="335"/>
    </row>
    <row r="3016" spans="11:14" x14ac:dyDescent="0.2">
      <c r="K3016" s="333"/>
      <c r="L3016" s="334"/>
      <c r="M3016" s="332"/>
      <c r="N3016" s="335"/>
    </row>
    <row r="3017" spans="11:14" x14ac:dyDescent="0.2">
      <c r="K3017" s="333"/>
      <c r="L3017" s="334"/>
      <c r="M3017" s="332"/>
      <c r="N3017" s="335"/>
    </row>
    <row r="3018" spans="11:14" x14ac:dyDescent="0.2">
      <c r="K3018" s="333"/>
      <c r="L3018" s="334"/>
      <c r="M3018" s="332"/>
      <c r="N3018" s="335"/>
    </row>
    <row r="3019" spans="11:14" x14ac:dyDescent="0.2">
      <c r="K3019" s="333"/>
      <c r="L3019" s="334"/>
      <c r="M3019" s="332"/>
      <c r="N3019" s="335"/>
    </row>
    <row r="3020" spans="11:14" x14ac:dyDescent="0.2">
      <c r="K3020" s="333"/>
      <c r="L3020" s="334"/>
      <c r="M3020" s="332"/>
      <c r="N3020" s="335"/>
    </row>
    <row r="3021" spans="11:14" x14ac:dyDescent="0.2">
      <c r="K3021" s="333"/>
      <c r="L3021" s="334"/>
      <c r="M3021" s="332"/>
      <c r="N3021" s="335"/>
    </row>
    <row r="3022" spans="11:14" x14ac:dyDescent="0.2">
      <c r="K3022" s="333"/>
      <c r="L3022" s="334"/>
      <c r="M3022" s="332"/>
      <c r="N3022" s="335"/>
    </row>
    <row r="3023" spans="11:14" x14ac:dyDescent="0.2">
      <c r="K3023" s="333"/>
      <c r="L3023" s="334"/>
      <c r="M3023" s="332"/>
      <c r="N3023" s="335"/>
    </row>
    <row r="3024" spans="11:14" x14ac:dyDescent="0.2">
      <c r="K3024" s="333"/>
      <c r="L3024" s="334"/>
      <c r="M3024" s="332"/>
      <c r="N3024" s="335"/>
    </row>
    <row r="3025" spans="11:14" x14ac:dyDescent="0.2">
      <c r="K3025" s="333"/>
      <c r="L3025" s="334"/>
      <c r="M3025" s="332"/>
      <c r="N3025" s="335"/>
    </row>
    <row r="3026" spans="11:14" x14ac:dyDescent="0.2">
      <c r="K3026" s="333"/>
      <c r="L3026" s="334"/>
      <c r="M3026" s="332"/>
      <c r="N3026" s="335"/>
    </row>
    <row r="3027" spans="11:14" x14ac:dyDescent="0.2">
      <c r="K3027" s="333"/>
      <c r="L3027" s="334"/>
      <c r="M3027" s="332"/>
      <c r="N3027" s="335"/>
    </row>
    <row r="3028" spans="11:14" x14ac:dyDescent="0.2">
      <c r="K3028" s="333"/>
      <c r="L3028" s="334"/>
      <c r="M3028" s="332"/>
      <c r="N3028" s="335"/>
    </row>
    <row r="3029" spans="11:14" x14ac:dyDescent="0.2">
      <c r="K3029" s="333"/>
      <c r="L3029" s="334"/>
      <c r="M3029" s="332"/>
      <c r="N3029" s="335"/>
    </row>
    <row r="3030" spans="11:14" x14ac:dyDescent="0.2">
      <c r="K3030" s="333"/>
      <c r="L3030" s="334"/>
      <c r="M3030" s="332"/>
      <c r="N3030" s="335"/>
    </row>
    <row r="3031" spans="11:14" x14ac:dyDescent="0.2">
      <c r="K3031" s="333"/>
      <c r="L3031" s="334"/>
      <c r="M3031" s="332"/>
      <c r="N3031" s="335"/>
    </row>
    <row r="3032" spans="11:14" x14ac:dyDescent="0.2">
      <c r="K3032" s="333"/>
      <c r="L3032" s="334"/>
      <c r="M3032" s="332"/>
      <c r="N3032" s="335"/>
    </row>
    <row r="3033" spans="11:14" x14ac:dyDescent="0.2">
      <c r="K3033" s="333"/>
      <c r="L3033" s="334"/>
      <c r="M3033" s="332"/>
      <c r="N3033" s="335"/>
    </row>
    <row r="3034" spans="11:14" x14ac:dyDescent="0.2">
      <c r="K3034" s="333"/>
      <c r="L3034" s="334"/>
      <c r="M3034" s="332"/>
      <c r="N3034" s="335"/>
    </row>
    <row r="3035" spans="11:14" x14ac:dyDescent="0.2">
      <c r="K3035" s="333"/>
      <c r="L3035" s="334"/>
      <c r="M3035" s="332"/>
      <c r="N3035" s="335"/>
    </row>
    <row r="3036" spans="11:14" x14ac:dyDescent="0.2">
      <c r="K3036" s="333"/>
      <c r="L3036" s="334"/>
      <c r="M3036" s="332"/>
      <c r="N3036" s="335"/>
    </row>
    <row r="3037" spans="11:14" x14ac:dyDescent="0.2">
      <c r="K3037" s="333"/>
      <c r="L3037" s="334"/>
      <c r="M3037" s="332"/>
      <c r="N3037" s="335"/>
    </row>
    <row r="3038" spans="11:14" x14ac:dyDescent="0.2">
      <c r="K3038" s="333"/>
      <c r="L3038" s="334"/>
      <c r="M3038" s="332"/>
      <c r="N3038" s="335"/>
    </row>
    <row r="3039" spans="11:14" x14ac:dyDescent="0.2">
      <c r="K3039" s="333"/>
      <c r="L3039" s="334"/>
      <c r="M3039" s="332"/>
      <c r="N3039" s="335"/>
    </row>
    <row r="3040" spans="11:14" x14ac:dyDescent="0.2">
      <c r="K3040" s="333"/>
      <c r="L3040" s="334"/>
      <c r="M3040" s="332"/>
      <c r="N3040" s="335"/>
    </row>
    <row r="3041" spans="11:14" x14ac:dyDescent="0.2">
      <c r="K3041" s="333"/>
      <c r="L3041" s="334"/>
      <c r="M3041" s="332"/>
      <c r="N3041" s="335"/>
    </row>
    <row r="3042" spans="11:14" x14ac:dyDescent="0.2">
      <c r="K3042" s="333"/>
      <c r="L3042" s="334"/>
      <c r="M3042" s="332"/>
      <c r="N3042" s="335"/>
    </row>
    <row r="3043" spans="11:14" x14ac:dyDescent="0.2">
      <c r="K3043" s="333"/>
      <c r="L3043" s="334"/>
      <c r="M3043" s="332"/>
      <c r="N3043" s="335"/>
    </row>
    <row r="3044" spans="11:14" x14ac:dyDescent="0.2">
      <c r="K3044" s="333"/>
      <c r="L3044" s="334"/>
      <c r="M3044" s="332"/>
      <c r="N3044" s="335"/>
    </row>
    <row r="3045" spans="11:14" x14ac:dyDescent="0.2">
      <c r="K3045" s="333"/>
      <c r="L3045" s="334"/>
      <c r="M3045" s="332"/>
      <c r="N3045" s="335"/>
    </row>
    <row r="3046" spans="11:14" x14ac:dyDescent="0.2">
      <c r="K3046" s="333"/>
      <c r="L3046" s="334"/>
      <c r="M3046" s="332"/>
      <c r="N3046" s="335"/>
    </row>
    <row r="3047" spans="11:14" x14ac:dyDescent="0.2">
      <c r="K3047" s="333"/>
      <c r="L3047" s="334"/>
      <c r="M3047" s="332"/>
      <c r="N3047" s="335"/>
    </row>
    <row r="3048" spans="11:14" x14ac:dyDescent="0.2">
      <c r="K3048" s="333"/>
      <c r="L3048" s="334"/>
      <c r="M3048" s="332"/>
      <c r="N3048" s="335"/>
    </row>
    <row r="3049" spans="11:14" x14ac:dyDescent="0.2">
      <c r="K3049" s="333"/>
      <c r="L3049" s="334"/>
      <c r="M3049" s="332"/>
      <c r="N3049" s="335"/>
    </row>
    <row r="3050" spans="11:14" x14ac:dyDescent="0.2">
      <c r="K3050" s="333"/>
      <c r="L3050" s="334"/>
      <c r="M3050" s="332"/>
      <c r="N3050" s="335"/>
    </row>
    <row r="3051" spans="11:14" x14ac:dyDescent="0.2">
      <c r="K3051" s="333"/>
      <c r="L3051" s="334"/>
      <c r="M3051" s="332"/>
      <c r="N3051" s="335"/>
    </row>
    <row r="3052" spans="11:14" x14ac:dyDescent="0.2">
      <c r="K3052" s="333"/>
      <c r="L3052" s="334"/>
      <c r="M3052" s="332"/>
      <c r="N3052" s="335"/>
    </row>
    <row r="3053" spans="11:14" x14ac:dyDescent="0.2">
      <c r="K3053" s="333"/>
      <c r="L3053" s="334"/>
      <c r="M3053" s="332"/>
      <c r="N3053" s="335"/>
    </row>
    <row r="3054" spans="11:14" x14ac:dyDescent="0.2">
      <c r="K3054" s="333"/>
      <c r="L3054" s="334"/>
      <c r="M3054" s="332"/>
      <c r="N3054" s="335"/>
    </row>
    <row r="3055" spans="11:14" x14ac:dyDescent="0.2">
      <c r="K3055" s="333"/>
      <c r="L3055" s="334"/>
      <c r="M3055" s="332"/>
      <c r="N3055" s="335"/>
    </row>
    <row r="3056" spans="11:14" x14ac:dyDescent="0.2">
      <c r="K3056" s="333"/>
      <c r="L3056" s="334"/>
      <c r="M3056" s="332"/>
      <c r="N3056" s="335"/>
    </row>
    <row r="3057" spans="11:14" x14ac:dyDescent="0.2">
      <c r="K3057" s="333"/>
      <c r="L3057" s="334"/>
      <c r="M3057" s="332"/>
      <c r="N3057" s="335"/>
    </row>
    <row r="3058" spans="11:14" x14ac:dyDescent="0.2">
      <c r="K3058" s="333"/>
      <c r="L3058" s="334"/>
      <c r="M3058" s="332"/>
      <c r="N3058" s="335"/>
    </row>
    <row r="3059" spans="11:14" x14ac:dyDescent="0.2">
      <c r="K3059" s="333"/>
      <c r="L3059" s="334"/>
      <c r="M3059" s="332"/>
      <c r="N3059" s="335"/>
    </row>
    <row r="3060" spans="11:14" x14ac:dyDescent="0.2">
      <c r="K3060" s="333"/>
      <c r="L3060" s="334"/>
      <c r="M3060" s="332"/>
      <c r="N3060" s="335"/>
    </row>
    <row r="3061" spans="11:14" x14ac:dyDescent="0.2">
      <c r="K3061" s="333"/>
      <c r="L3061" s="334"/>
      <c r="M3061" s="332"/>
      <c r="N3061" s="335"/>
    </row>
    <row r="3062" spans="11:14" x14ac:dyDescent="0.2">
      <c r="K3062" s="333"/>
      <c r="L3062" s="334"/>
      <c r="M3062" s="332"/>
      <c r="N3062" s="335"/>
    </row>
    <row r="3063" spans="11:14" x14ac:dyDescent="0.2">
      <c r="K3063" s="333"/>
      <c r="L3063" s="334"/>
      <c r="M3063" s="332"/>
      <c r="N3063" s="335"/>
    </row>
    <row r="3064" spans="11:14" x14ac:dyDescent="0.2">
      <c r="K3064" s="333"/>
      <c r="L3064" s="334"/>
      <c r="M3064" s="332"/>
      <c r="N3064" s="335"/>
    </row>
    <row r="3065" spans="11:14" x14ac:dyDescent="0.2">
      <c r="K3065" s="333"/>
      <c r="L3065" s="334"/>
      <c r="M3065" s="332"/>
      <c r="N3065" s="335"/>
    </row>
    <row r="3066" spans="11:14" x14ac:dyDescent="0.2">
      <c r="K3066" s="333"/>
      <c r="L3066" s="334"/>
      <c r="M3066" s="332"/>
      <c r="N3066" s="335"/>
    </row>
    <row r="3067" spans="11:14" x14ac:dyDescent="0.2">
      <c r="K3067" s="333"/>
      <c r="L3067" s="334"/>
      <c r="M3067" s="332"/>
      <c r="N3067" s="335"/>
    </row>
    <row r="3068" spans="11:14" x14ac:dyDescent="0.2">
      <c r="K3068" s="333"/>
      <c r="L3068" s="334"/>
      <c r="M3068" s="332"/>
      <c r="N3068" s="335"/>
    </row>
    <row r="3069" spans="11:14" x14ac:dyDescent="0.2">
      <c r="K3069" s="333"/>
      <c r="L3069" s="334"/>
      <c r="M3069" s="332"/>
      <c r="N3069" s="335"/>
    </row>
    <row r="3070" spans="11:14" x14ac:dyDescent="0.2">
      <c r="K3070" s="333"/>
      <c r="L3070" s="334"/>
      <c r="M3070" s="332"/>
      <c r="N3070" s="335"/>
    </row>
    <row r="3071" spans="11:14" x14ac:dyDescent="0.2">
      <c r="K3071" s="333"/>
      <c r="L3071" s="334"/>
      <c r="M3071" s="332"/>
      <c r="N3071" s="335"/>
    </row>
    <row r="3072" spans="11:14" x14ac:dyDescent="0.2">
      <c r="K3072" s="333"/>
      <c r="L3072" s="334"/>
      <c r="M3072" s="332"/>
      <c r="N3072" s="335"/>
    </row>
    <row r="3073" spans="11:14" x14ac:dyDescent="0.2">
      <c r="K3073" s="333"/>
      <c r="L3073" s="334"/>
      <c r="M3073" s="332"/>
      <c r="N3073" s="335"/>
    </row>
    <row r="3074" spans="11:14" x14ac:dyDescent="0.2">
      <c r="K3074" s="333"/>
      <c r="L3074" s="334"/>
      <c r="M3074" s="332"/>
      <c r="N3074" s="335"/>
    </row>
    <row r="3075" spans="11:14" x14ac:dyDescent="0.2">
      <c r="K3075" s="333"/>
      <c r="L3075" s="334"/>
      <c r="M3075" s="332"/>
      <c r="N3075" s="335"/>
    </row>
    <row r="3076" spans="11:14" x14ac:dyDescent="0.2">
      <c r="K3076" s="333"/>
      <c r="L3076" s="334"/>
      <c r="M3076" s="332"/>
      <c r="N3076" s="335"/>
    </row>
    <row r="3077" spans="11:14" x14ac:dyDescent="0.2">
      <c r="K3077" s="333"/>
      <c r="L3077" s="334"/>
      <c r="M3077" s="332"/>
      <c r="N3077" s="335"/>
    </row>
    <row r="3078" spans="11:14" x14ac:dyDescent="0.2">
      <c r="K3078" s="333"/>
      <c r="L3078" s="334"/>
      <c r="M3078" s="332"/>
      <c r="N3078" s="335"/>
    </row>
    <row r="3079" spans="11:14" x14ac:dyDescent="0.2">
      <c r="K3079" s="333"/>
      <c r="L3079" s="334"/>
      <c r="M3079" s="332"/>
      <c r="N3079" s="335"/>
    </row>
    <row r="3080" spans="11:14" x14ac:dyDescent="0.2">
      <c r="K3080" s="333"/>
      <c r="L3080" s="334"/>
      <c r="M3080" s="332"/>
      <c r="N3080" s="335"/>
    </row>
    <row r="3081" spans="11:14" x14ac:dyDescent="0.2">
      <c r="K3081" s="333"/>
      <c r="L3081" s="334"/>
      <c r="M3081" s="332"/>
      <c r="N3081" s="335"/>
    </row>
    <row r="3082" spans="11:14" x14ac:dyDescent="0.2">
      <c r="K3082" s="333"/>
      <c r="L3082" s="334"/>
      <c r="M3082" s="332"/>
      <c r="N3082" s="335"/>
    </row>
    <row r="3083" spans="11:14" x14ac:dyDescent="0.2">
      <c r="K3083" s="333"/>
      <c r="L3083" s="334"/>
      <c r="M3083" s="332"/>
      <c r="N3083" s="335"/>
    </row>
    <row r="3084" spans="11:14" x14ac:dyDescent="0.2">
      <c r="K3084" s="333"/>
      <c r="L3084" s="334"/>
      <c r="M3084" s="332"/>
      <c r="N3084" s="335"/>
    </row>
    <row r="3085" spans="11:14" x14ac:dyDescent="0.2">
      <c r="K3085" s="333"/>
      <c r="L3085" s="334"/>
      <c r="M3085" s="332"/>
      <c r="N3085" s="335"/>
    </row>
    <row r="3086" spans="11:14" x14ac:dyDescent="0.2">
      <c r="K3086" s="333"/>
      <c r="L3086" s="334"/>
      <c r="M3086" s="332"/>
      <c r="N3086" s="335"/>
    </row>
    <row r="3087" spans="11:14" x14ac:dyDescent="0.2">
      <c r="K3087" s="333"/>
      <c r="L3087" s="334"/>
      <c r="M3087" s="332"/>
      <c r="N3087" s="335"/>
    </row>
    <row r="3088" spans="11:14" x14ac:dyDescent="0.2">
      <c r="K3088" s="333"/>
      <c r="L3088" s="334"/>
      <c r="M3088" s="332"/>
      <c r="N3088" s="335"/>
    </row>
    <row r="3089" spans="11:14" x14ac:dyDescent="0.2">
      <c r="K3089" s="333"/>
      <c r="L3089" s="334"/>
      <c r="M3089" s="332"/>
      <c r="N3089" s="335"/>
    </row>
    <row r="3090" spans="11:14" x14ac:dyDescent="0.2">
      <c r="K3090" s="333"/>
      <c r="L3090" s="334"/>
      <c r="M3090" s="332"/>
      <c r="N3090" s="335"/>
    </row>
    <row r="3091" spans="11:14" x14ac:dyDescent="0.2">
      <c r="K3091" s="333"/>
      <c r="L3091" s="334"/>
      <c r="M3091" s="332"/>
      <c r="N3091" s="335"/>
    </row>
    <row r="3092" spans="11:14" x14ac:dyDescent="0.2">
      <c r="K3092" s="333"/>
      <c r="L3092" s="334"/>
      <c r="M3092" s="332"/>
      <c r="N3092" s="335"/>
    </row>
    <row r="3093" spans="11:14" x14ac:dyDescent="0.2">
      <c r="K3093" s="333"/>
      <c r="L3093" s="334"/>
      <c r="M3093" s="332"/>
      <c r="N3093" s="335"/>
    </row>
    <row r="3094" spans="11:14" x14ac:dyDescent="0.2">
      <c r="K3094" s="333"/>
      <c r="L3094" s="334"/>
      <c r="M3094" s="332"/>
      <c r="N3094" s="335"/>
    </row>
    <row r="3095" spans="11:14" x14ac:dyDescent="0.2">
      <c r="K3095" s="333"/>
      <c r="L3095" s="334"/>
      <c r="M3095" s="332"/>
      <c r="N3095" s="335"/>
    </row>
    <row r="3096" spans="11:14" x14ac:dyDescent="0.2">
      <c r="K3096" s="333"/>
      <c r="L3096" s="334"/>
      <c r="M3096" s="332"/>
      <c r="N3096" s="335"/>
    </row>
    <row r="3097" spans="11:14" x14ac:dyDescent="0.2">
      <c r="K3097" s="333"/>
      <c r="L3097" s="334"/>
      <c r="M3097" s="332"/>
      <c r="N3097" s="335"/>
    </row>
    <row r="3098" spans="11:14" x14ac:dyDescent="0.2">
      <c r="K3098" s="333"/>
      <c r="L3098" s="334"/>
      <c r="M3098" s="332"/>
      <c r="N3098" s="335"/>
    </row>
    <row r="3099" spans="11:14" x14ac:dyDescent="0.2">
      <c r="K3099" s="333"/>
      <c r="L3099" s="334"/>
      <c r="M3099" s="332"/>
      <c r="N3099" s="335"/>
    </row>
    <row r="3100" spans="11:14" x14ac:dyDescent="0.2">
      <c r="K3100" s="333"/>
      <c r="L3100" s="334"/>
      <c r="M3100" s="332"/>
      <c r="N3100" s="335"/>
    </row>
    <row r="3101" spans="11:14" x14ac:dyDescent="0.2">
      <c r="K3101" s="333"/>
      <c r="L3101" s="334"/>
      <c r="M3101" s="332"/>
      <c r="N3101" s="335"/>
    </row>
    <row r="3102" spans="11:14" x14ac:dyDescent="0.2">
      <c r="K3102" s="333"/>
      <c r="L3102" s="334"/>
      <c r="M3102" s="332"/>
      <c r="N3102" s="335"/>
    </row>
    <row r="3103" spans="11:14" x14ac:dyDescent="0.2">
      <c r="K3103" s="333"/>
      <c r="L3103" s="334"/>
      <c r="M3103" s="332"/>
      <c r="N3103" s="335"/>
    </row>
    <row r="3104" spans="11:14" x14ac:dyDescent="0.2">
      <c r="K3104" s="333"/>
      <c r="L3104" s="334"/>
      <c r="M3104" s="332"/>
      <c r="N3104" s="335"/>
    </row>
    <row r="3105" spans="11:14" x14ac:dyDescent="0.2">
      <c r="K3105" s="333"/>
      <c r="L3105" s="334"/>
      <c r="M3105" s="332"/>
      <c r="N3105" s="335"/>
    </row>
    <row r="3106" spans="11:14" x14ac:dyDescent="0.2">
      <c r="K3106" s="333"/>
      <c r="L3106" s="334"/>
      <c r="M3106" s="332"/>
      <c r="N3106" s="335"/>
    </row>
    <row r="3107" spans="11:14" x14ac:dyDescent="0.2">
      <c r="K3107" s="333"/>
      <c r="L3107" s="334"/>
      <c r="M3107" s="332"/>
      <c r="N3107" s="335"/>
    </row>
    <row r="3108" spans="11:14" x14ac:dyDescent="0.2">
      <c r="K3108" s="333"/>
      <c r="L3108" s="334"/>
      <c r="M3108" s="332"/>
      <c r="N3108" s="335"/>
    </row>
    <row r="3109" spans="11:14" x14ac:dyDescent="0.2">
      <c r="K3109" s="333"/>
      <c r="L3109" s="334"/>
      <c r="M3109" s="332"/>
      <c r="N3109" s="335"/>
    </row>
    <row r="3110" spans="11:14" x14ac:dyDescent="0.2">
      <c r="K3110" s="333"/>
      <c r="L3110" s="334"/>
      <c r="M3110" s="332"/>
      <c r="N3110" s="335"/>
    </row>
    <row r="3111" spans="11:14" x14ac:dyDescent="0.2">
      <c r="K3111" s="333"/>
      <c r="L3111" s="334"/>
      <c r="M3111" s="332"/>
      <c r="N3111" s="335"/>
    </row>
    <row r="3112" spans="11:14" x14ac:dyDescent="0.2">
      <c r="K3112" s="333"/>
      <c r="L3112" s="334"/>
      <c r="M3112" s="332"/>
      <c r="N3112" s="335"/>
    </row>
    <row r="3113" spans="11:14" x14ac:dyDescent="0.2">
      <c r="K3113" s="333"/>
      <c r="L3113" s="334"/>
      <c r="M3113" s="332"/>
      <c r="N3113" s="335"/>
    </row>
    <row r="3114" spans="11:14" x14ac:dyDescent="0.2">
      <c r="K3114" s="333"/>
      <c r="L3114" s="334"/>
      <c r="M3114" s="332"/>
      <c r="N3114" s="335"/>
    </row>
    <row r="3115" spans="11:14" x14ac:dyDescent="0.2">
      <c r="K3115" s="333"/>
      <c r="L3115" s="334"/>
      <c r="M3115" s="332"/>
      <c r="N3115" s="335"/>
    </row>
    <row r="3116" spans="11:14" x14ac:dyDescent="0.2">
      <c r="K3116" s="333"/>
      <c r="L3116" s="334"/>
      <c r="M3116" s="332"/>
      <c r="N3116" s="335"/>
    </row>
    <row r="3117" spans="11:14" x14ac:dyDescent="0.2">
      <c r="K3117" s="333"/>
      <c r="L3117" s="334"/>
      <c r="M3117" s="332"/>
      <c r="N3117" s="335"/>
    </row>
    <row r="3118" spans="11:14" x14ac:dyDescent="0.2">
      <c r="K3118" s="333"/>
      <c r="L3118" s="334"/>
      <c r="M3118" s="332"/>
      <c r="N3118" s="335"/>
    </row>
    <row r="3119" spans="11:14" x14ac:dyDescent="0.2">
      <c r="K3119" s="333"/>
      <c r="L3119" s="334"/>
      <c r="M3119" s="332"/>
      <c r="N3119" s="335"/>
    </row>
    <row r="3120" spans="11:14" x14ac:dyDescent="0.2">
      <c r="K3120" s="333"/>
      <c r="L3120" s="334"/>
      <c r="M3120" s="332"/>
      <c r="N3120" s="335"/>
    </row>
    <row r="3121" spans="11:14" x14ac:dyDescent="0.2">
      <c r="K3121" s="333"/>
      <c r="L3121" s="334"/>
      <c r="M3121" s="332"/>
      <c r="N3121" s="335"/>
    </row>
    <row r="3122" spans="11:14" x14ac:dyDescent="0.2">
      <c r="K3122" s="333"/>
      <c r="L3122" s="334"/>
      <c r="M3122" s="332"/>
      <c r="N3122" s="335"/>
    </row>
    <row r="3123" spans="11:14" x14ac:dyDescent="0.2">
      <c r="K3123" s="333"/>
      <c r="L3123" s="334"/>
      <c r="M3123" s="332"/>
      <c r="N3123" s="335"/>
    </row>
    <row r="3124" spans="11:14" x14ac:dyDescent="0.2">
      <c r="K3124" s="333"/>
      <c r="L3124" s="334"/>
      <c r="M3124" s="332"/>
      <c r="N3124" s="335"/>
    </row>
    <row r="3125" spans="11:14" x14ac:dyDescent="0.2">
      <c r="K3125" s="333"/>
      <c r="L3125" s="334"/>
      <c r="M3125" s="332"/>
      <c r="N3125" s="335"/>
    </row>
    <row r="3126" spans="11:14" x14ac:dyDescent="0.2">
      <c r="K3126" s="333"/>
      <c r="L3126" s="334"/>
      <c r="M3126" s="332"/>
      <c r="N3126" s="335"/>
    </row>
    <row r="3127" spans="11:14" x14ac:dyDescent="0.2">
      <c r="K3127" s="333"/>
      <c r="L3127" s="334"/>
      <c r="M3127" s="332"/>
      <c r="N3127" s="335"/>
    </row>
    <row r="3128" spans="11:14" x14ac:dyDescent="0.2">
      <c r="K3128" s="333"/>
      <c r="L3128" s="334"/>
      <c r="M3128" s="332"/>
      <c r="N3128" s="335"/>
    </row>
    <row r="3129" spans="11:14" x14ac:dyDescent="0.2">
      <c r="K3129" s="333"/>
      <c r="L3129" s="334"/>
      <c r="M3129" s="332"/>
      <c r="N3129" s="335"/>
    </row>
    <row r="3130" spans="11:14" x14ac:dyDescent="0.2">
      <c r="K3130" s="333"/>
      <c r="L3130" s="334"/>
      <c r="M3130" s="332"/>
      <c r="N3130" s="335"/>
    </row>
    <row r="3131" spans="11:14" x14ac:dyDescent="0.2">
      <c r="K3131" s="333"/>
      <c r="L3131" s="334"/>
      <c r="M3131" s="332"/>
      <c r="N3131" s="335"/>
    </row>
    <row r="3132" spans="11:14" x14ac:dyDescent="0.2">
      <c r="K3132" s="333"/>
      <c r="L3132" s="334"/>
      <c r="M3132" s="332"/>
      <c r="N3132" s="335"/>
    </row>
    <row r="3133" spans="11:14" x14ac:dyDescent="0.2">
      <c r="K3133" s="333"/>
      <c r="L3133" s="334"/>
      <c r="M3133" s="332"/>
      <c r="N3133" s="335"/>
    </row>
    <row r="3134" spans="11:14" x14ac:dyDescent="0.2">
      <c r="K3134" s="333"/>
      <c r="L3134" s="334"/>
      <c r="M3134" s="332"/>
      <c r="N3134" s="335"/>
    </row>
    <row r="3135" spans="11:14" x14ac:dyDescent="0.2">
      <c r="K3135" s="333"/>
      <c r="L3135" s="334"/>
      <c r="M3135" s="332"/>
      <c r="N3135" s="335"/>
    </row>
    <row r="3136" spans="11:14" x14ac:dyDescent="0.2">
      <c r="K3136" s="333"/>
      <c r="L3136" s="334"/>
      <c r="M3136" s="332"/>
      <c r="N3136" s="335"/>
    </row>
    <row r="3137" spans="11:14" x14ac:dyDescent="0.2">
      <c r="K3137" s="333"/>
      <c r="L3137" s="334"/>
      <c r="M3137" s="332"/>
      <c r="N3137" s="335"/>
    </row>
    <row r="3138" spans="11:14" x14ac:dyDescent="0.2">
      <c r="K3138" s="333"/>
      <c r="L3138" s="334"/>
      <c r="M3138" s="332"/>
      <c r="N3138" s="335"/>
    </row>
    <row r="3139" spans="11:14" x14ac:dyDescent="0.2">
      <c r="K3139" s="333"/>
      <c r="L3139" s="334"/>
      <c r="M3139" s="332"/>
      <c r="N3139" s="335"/>
    </row>
    <row r="3140" spans="11:14" x14ac:dyDescent="0.2">
      <c r="K3140" s="333"/>
      <c r="L3140" s="334"/>
      <c r="M3140" s="332"/>
      <c r="N3140" s="335"/>
    </row>
    <row r="3141" spans="11:14" x14ac:dyDescent="0.2">
      <c r="K3141" s="333"/>
      <c r="L3141" s="334"/>
      <c r="M3141" s="332"/>
      <c r="N3141" s="335"/>
    </row>
    <row r="3142" spans="11:14" x14ac:dyDescent="0.2">
      <c r="K3142" s="333"/>
      <c r="L3142" s="334"/>
      <c r="M3142" s="332"/>
      <c r="N3142" s="335"/>
    </row>
    <row r="3143" spans="11:14" x14ac:dyDescent="0.2">
      <c r="K3143" s="333"/>
      <c r="L3143" s="334"/>
      <c r="M3143" s="332"/>
      <c r="N3143" s="335"/>
    </row>
    <row r="3144" spans="11:14" x14ac:dyDescent="0.2">
      <c r="K3144" s="333"/>
      <c r="L3144" s="334"/>
      <c r="M3144" s="332"/>
      <c r="N3144" s="335"/>
    </row>
    <row r="3145" spans="11:14" x14ac:dyDescent="0.2">
      <c r="K3145" s="333"/>
      <c r="L3145" s="334"/>
      <c r="M3145" s="332"/>
      <c r="N3145" s="335"/>
    </row>
    <row r="3146" spans="11:14" x14ac:dyDescent="0.2">
      <c r="K3146" s="333"/>
      <c r="L3146" s="334"/>
      <c r="M3146" s="332"/>
      <c r="N3146" s="335"/>
    </row>
    <row r="3147" spans="11:14" x14ac:dyDescent="0.2">
      <c r="K3147" s="333"/>
      <c r="L3147" s="334"/>
      <c r="M3147" s="332"/>
      <c r="N3147" s="335"/>
    </row>
    <row r="3148" spans="11:14" x14ac:dyDescent="0.2">
      <c r="K3148" s="333"/>
      <c r="L3148" s="334"/>
      <c r="M3148" s="332"/>
      <c r="N3148" s="335"/>
    </row>
    <row r="3149" spans="11:14" x14ac:dyDescent="0.2">
      <c r="K3149" s="333"/>
      <c r="L3149" s="334"/>
      <c r="M3149" s="332"/>
      <c r="N3149" s="335"/>
    </row>
    <row r="3150" spans="11:14" x14ac:dyDescent="0.2">
      <c r="K3150" s="333"/>
      <c r="L3150" s="334"/>
      <c r="M3150" s="332"/>
      <c r="N3150" s="335"/>
    </row>
    <row r="3151" spans="11:14" x14ac:dyDescent="0.2">
      <c r="K3151" s="333"/>
      <c r="L3151" s="334"/>
      <c r="M3151" s="332"/>
      <c r="N3151" s="335"/>
    </row>
    <row r="3152" spans="11:14" x14ac:dyDescent="0.2">
      <c r="K3152" s="333"/>
      <c r="L3152" s="334"/>
      <c r="M3152" s="332"/>
      <c r="N3152" s="335"/>
    </row>
    <row r="3153" spans="11:14" x14ac:dyDescent="0.2">
      <c r="K3153" s="333"/>
      <c r="L3153" s="334"/>
      <c r="M3153" s="332"/>
      <c r="N3153" s="335"/>
    </row>
    <row r="3154" spans="11:14" x14ac:dyDescent="0.2">
      <c r="K3154" s="333"/>
      <c r="L3154" s="334"/>
      <c r="M3154" s="332"/>
      <c r="N3154" s="335"/>
    </row>
    <row r="3155" spans="11:14" x14ac:dyDescent="0.2">
      <c r="K3155" s="333"/>
      <c r="L3155" s="334"/>
      <c r="M3155" s="332"/>
      <c r="N3155" s="335"/>
    </row>
    <row r="3156" spans="11:14" x14ac:dyDescent="0.2">
      <c r="K3156" s="333"/>
      <c r="L3156" s="334"/>
      <c r="M3156" s="332"/>
      <c r="N3156" s="335"/>
    </row>
    <row r="3157" spans="11:14" x14ac:dyDescent="0.2">
      <c r="K3157" s="333"/>
      <c r="L3157" s="334"/>
      <c r="M3157" s="332"/>
      <c r="N3157" s="335"/>
    </row>
    <row r="3158" spans="11:14" x14ac:dyDescent="0.2">
      <c r="K3158" s="333"/>
      <c r="L3158" s="334"/>
      <c r="M3158" s="332"/>
      <c r="N3158" s="335"/>
    </row>
    <row r="3159" spans="11:14" x14ac:dyDescent="0.2">
      <c r="K3159" s="333"/>
      <c r="L3159" s="334"/>
      <c r="M3159" s="332"/>
      <c r="N3159" s="335"/>
    </row>
    <row r="3160" spans="11:14" x14ac:dyDescent="0.2">
      <c r="K3160" s="333"/>
      <c r="L3160" s="334"/>
      <c r="M3160" s="332"/>
      <c r="N3160" s="335"/>
    </row>
    <row r="3161" spans="11:14" x14ac:dyDescent="0.2">
      <c r="K3161" s="333"/>
      <c r="L3161" s="334"/>
      <c r="M3161" s="332"/>
      <c r="N3161" s="335"/>
    </row>
    <row r="3162" spans="11:14" x14ac:dyDescent="0.2">
      <c r="K3162" s="333"/>
      <c r="L3162" s="334"/>
      <c r="M3162" s="332"/>
      <c r="N3162" s="335"/>
    </row>
    <row r="3163" spans="11:14" x14ac:dyDescent="0.2">
      <c r="K3163" s="333"/>
      <c r="L3163" s="334"/>
      <c r="M3163" s="332"/>
      <c r="N3163" s="335"/>
    </row>
    <row r="3164" spans="11:14" x14ac:dyDescent="0.2">
      <c r="K3164" s="333"/>
      <c r="L3164" s="334"/>
      <c r="M3164" s="332"/>
      <c r="N3164" s="335"/>
    </row>
    <row r="3165" spans="11:14" x14ac:dyDescent="0.2">
      <c r="K3165" s="333"/>
      <c r="L3165" s="334"/>
      <c r="M3165" s="332"/>
      <c r="N3165" s="335"/>
    </row>
    <row r="3166" spans="11:14" x14ac:dyDescent="0.2">
      <c r="K3166" s="333"/>
      <c r="L3166" s="334"/>
      <c r="M3166" s="332"/>
      <c r="N3166" s="335"/>
    </row>
    <row r="3167" spans="11:14" x14ac:dyDescent="0.2">
      <c r="K3167" s="333"/>
      <c r="L3167" s="334"/>
      <c r="M3167" s="332"/>
      <c r="N3167" s="335"/>
    </row>
    <row r="3168" spans="11:14" x14ac:dyDescent="0.2">
      <c r="K3168" s="333"/>
      <c r="L3168" s="334"/>
      <c r="M3168" s="332"/>
      <c r="N3168" s="335"/>
    </row>
    <row r="3169" spans="11:14" x14ac:dyDescent="0.2">
      <c r="K3169" s="333"/>
      <c r="L3169" s="334"/>
      <c r="M3169" s="332"/>
      <c r="N3169" s="335"/>
    </row>
    <row r="3170" spans="11:14" x14ac:dyDescent="0.2">
      <c r="K3170" s="333"/>
      <c r="L3170" s="334"/>
      <c r="M3170" s="332"/>
      <c r="N3170" s="335"/>
    </row>
    <row r="3171" spans="11:14" x14ac:dyDescent="0.2">
      <c r="K3171" s="333"/>
      <c r="L3171" s="334"/>
      <c r="M3171" s="332"/>
      <c r="N3171" s="335"/>
    </row>
    <row r="3172" spans="11:14" x14ac:dyDescent="0.2">
      <c r="K3172" s="333"/>
      <c r="L3172" s="334"/>
      <c r="M3172" s="332"/>
      <c r="N3172" s="335"/>
    </row>
    <row r="3173" spans="11:14" x14ac:dyDescent="0.2">
      <c r="K3173" s="333"/>
      <c r="L3173" s="334"/>
      <c r="M3173" s="332"/>
      <c r="N3173" s="335"/>
    </row>
    <row r="3174" spans="11:14" x14ac:dyDescent="0.2">
      <c r="K3174" s="333"/>
      <c r="L3174" s="334"/>
      <c r="M3174" s="332"/>
      <c r="N3174" s="335"/>
    </row>
    <row r="3175" spans="11:14" x14ac:dyDescent="0.2">
      <c r="K3175" s="333"/>
      <c r="L3175" s="334"/>
      <c r="M3175" s="332"/>
      <c r="N3175" s="335"/>
    </row>
    <row r="3176" spans="11:14" x14ac:dyDescent="0.2">
      <c r="K3176" s="333"/>
      <c r="L3176" s="334"/>
      <c r="M3176" s="332"/>
      <c r="N3176" s="335"/>
    </row>
    <row r="3177" spans="11:14" x14ac:dyDescent="0.2">
      <c r="K3177" s="333"/>
      <c r="L3177" s="334"/>
      <c r="M3177" s="332"/>
      <c r="N3177" s="335"/>
    </row>
    <row r="3178" spans="11:14" x14ac:dyDescent="0.2">
      <c r="K3178" s="333"/>
      <c r="L3178" s="334"/>
      <c r="M3178" s="332"/>
      <c r="N3178" s="335"/>
    </row>
    <row r="3179" spans="11:14" x14ac:dyDescent="0.2">
      <c r="K3179" s="333"/>
      <c r="L3179" s="334"/>
      <c r="M3179" s="332"/>
      <c r="N3179" s="335"/>
    </row>
    <row r="3180" spans="11:14" x14ac:dyDescent="0.2">
      <c r="K3180" s="333"/>
      <c r="L3180" s="334"/>
      <c r="M3180" s="332"/>
      <c r="N3180" s="335"/>
    </row>
    <row r="3181" spans="11:14" x14ac:dyDescent="0.2">
      <c r="K3181" s="333"/>
      <c r="L3181" s="334"/>
      <c r="M3181" s="332"/>
      <c r="N3181" s="335"/>
    </row>
    <row r="3182" spans="11:14" x14ac:dyDescent="0.2">
      <c r="K3182" s="333"/>
      <c r="L3182" s="334"/>
      <c r="M3182" s="332"/>
      <c r="N3182" s="335"/>
    </row>
    <row r="3183" spans="11:14" x14ac:dyDescent="0.2">
      <c r="K3183" s="333"/>
      <c r="L3183" s="334"/>
      <c r="M3183" s="332"/>
      <c r="N3183" s="335"/>
    </row>
    <row r="3184" spans="11:14" x14ac:dyDescent="0.2">
      <c r="K3184" s="333"/>
      <c r="L3184" s="334"/>
      <c r="M3184" s="332"/>
      <c r="N3184" s="335"/>
    </row>
    <row r="3185" spans="11:14" x14ac:dyDescent="0.2">
      <c r="K3185" s="333"/>
      <c r="L3185" s="334"/>
      <c r="M3185" s="332"/>
      <c r="N3185" s="335"/>
    </row>
    <row r="3186" spans="11:14" x14ac:dyDescent="0.2">
      <c r="K3186" s="333"/>
      <c r="L3186" s="334"/>
      <c r="M3186" s="332"/>
      <c r="N3186" s="335"/>
    </row>
    <row r="3187" spans="11:14" x14ac:dyDescent="0.2">
      <c r="K3187" s="333"/>
      <c r="L3187" s="334"/>
      <c r="M3187" s="332"/>
      <c r="N3187" s="335"/>
    </row>
    <row r="3188" spans="11:14" x14ac:dyDescent="0.2">
      <c r="K3188" s="333"/>
      <c r="L3188" s="334"/>
      <c r="M3188" s="332"/>
      <c r="N3188" s="335"/>
    </row>
    <row r="3189" spans="11:14" x14ac:dyDescent="0.2">
      <c r="K3189" s="333"/>
      <c r="L3189" s="334"/>
      <c r="M3189" s="332"/>
      <c r="N3189" s="335"/>
    </row>
    <row r="3190" spans="11:14" x14ac:dyDescent="0.2">
      <c r="K3190" s="333"/>
      <c r="L3190" s="334"/>
      <c r="M3190" s="332"/>
      <c r="N3190" s="335"/>
    </row>
    <row r="3191" spans="11:14" x14ac:dyDescent="0.2">
      <c r="K3191" s="333"/>
      <c r="L3191" s="334"/>
      <c r="M3191" s="332"/>
      <c r="N3191" s="335"/>
    </row>
    <row r="3192" spans="11:14" x14ac:dyDescent="0.2">
      <c r="K3192" s="333"/>
      <c r="L3192" s="334"/>
      <c r="M3192" s="332"/>
      <c r="N3192" s="335"/>
    </row>
    <row r="3193" spans="11:14" x14ac:dyDescent="0.2">
      <c r="K3193" s="333"/>
      <c r="L3193" s="334"/>
      <c r="M3193" s="332"/>
      <c r="N3193" s="335"/>
    </row>
    <row r="3194" spans="11:14" x14ac:dyDescent="0.2">
      <c r="K3194" s="333"/>
      <c r="L3194" s="334"/>
      <c r="M3194" s="332"/>
      <c r="N3194" s="335"/>
    </row>
    <row r="3195" spans="11:14" x14ac:dyDescent="0.2">
      <c r="K3195" s="333"/>
      <c r="L3195" s="334"/>
      <c r="M3195" s="332"/>
      <c r="N3195" s="335"/>
    </row>
    <row r="3196" spans="11:14" x14ac:dyDescent="0.2">
      <c r="K3196" s="333"/>
      <c r="L3196" s="334"/>
      <c r="M3196" s="332"/>
      <c r="N3196" s="335"/>
    </row>
    <row r="3197" spans="11:14" x14ac:dyDescent="0.2">
      <c r="K3197" s="333"/>
      <c r="L3197" s="334"/>
      <c r="M3197" s="332"/>
      <c r="N3197" s="335"/>
    </row>
    <row r="3198" spans="11:14" x14ac:dyDescent="0.2">
      <c r="K3198" s="333"/>
      <c r="L3198" s="334"/>
      <c r="M3198" s="332"/>
      <c r="N3198" s="335"/>
    </row>
    <row r="3199" spans="11:14" x14ac:dyDescent="0.2">
      <c r="K3199" s="333"/>
      <c r="L3199" s="334"/>
      <c r="M3199" s="332"/>
      <c r="N3199" s="335"/>
    </row>
    <row r="3200" spans="11:14" x14ac:dyDescent="0.2">
      <c r="K3200" s="333"/>
      <c r="L3200" s="334"/>
      <c r="M3200" s="332"/>
      <c r="N3200" s="335"/>
    </row>
    <row r="3201" spans="11:14" x14ac:dyDescent="0.2">
      <c r="K3201" s="333"/>
      <c r="L3201" s="334"/>
      <c r="M3201" s="332"/>
      <c r="N3201" s="335"/>
    </row>
    <row r="3202" spans="11:14" x14ac:dyDescent="0.2">
      <c r="K3202" s="333"/>
      <c r="L3202" s="334"/>
      <c r="M3202" s="332"/>
      <c r="N3202" s="335"/>
    </row>
    <row r="3203" spans="11:14" x14ac:dyDescent="0.2">
      <c r="K3203" s="333"/>
      <c r="L3203" s="334"/>
      <c r="M3203" s="332"/>
      <c r="N3203" s="335"/>
    </row>
    <row r="3204" spans="11:14" x14ac:dyDescent="0.2">
      <c r="K3204" s="333"/>
      <c r="L3204" s="334"/>
      <c r="M3204" s="332"/>
      <c r="N3204" s="335"/>
    </row>
    <row r="3205" spans="11:14" x14ac:dyDescent="0.2">
      <c r="K3205" s="333"/>
      <c r="L3205" s="334"/>
      <c r="M3205" s="332"/>
      <c r="N3205" s="335"/>
    </row>
    <row r="3206" spans="11:14" x14ac:dyDescent="0.2">
      <c r="K3206" s="333"/>
      <c r="L3206" s="334"/>
      <c r="M3206" s="332"/>
      <c r="N3206" s="335"/>
    </row>
    <row r="3207" spans="11:14" x14ac:dyDescent="0.2">
      <c r="K3207" s="333"/>
      <c r="L3207" s="334"/>
      <c r="M3207" s="332"/>
      <c r="N3207" s="335"/>
    </row>
    <row r="3208" spans="11:14" x14ac:dyDescent="0.2">
      <c r="K3208" s="333"/>
      <c r="L3208" s="334"/>
      <c r="M3208" s="332"/>
      <c r="N3208" s="335"/>
    </row>
    <row r="3209" spans="11:14" x14ac:dyDescent="0.2">
      <c r="K3209" s="333"/>
      <c r="L3209" s="334"/>
      <c r="M3209" s="332"/>
      <c r="N3209" s="335"/>
    </row>
    <row r="3210" spans="11:14" x14ac:dyDescent="0.2">
      <c r="K3210" s="333"/>
      <c r="L3210" s="334"/>
      <c r="M3210" s="332"/>
      <c r="N3210" s="335"/>
    </row>
    <row r="3211" spans="11:14" x14ac:dyDescent="0.2">
      <c r="K3211" s="333"/>
      <c r="L3211" s="334"/>
      <c r="M3211" s="332"/>
      <c r="N3211" s="335"/>
    </row>
    <row r="3212" spans="11:14" x14ac:dyDescent="0.2">
      <c r="K3212" s="333"/>
      <c r="L3212" s="334"/>
      <c r="M3212" s="332"/>
      <c r="N3212" s="335"/>
    </row>
    <row r="3213" spans="11:14" x14ac:dyDescent="0.2">
      <c r="K3213" s="333"/>
      <c r="L3213" s="334"/>
      <c r="M3213" s="332"/>
      <c r="N3213" s="335"/>
    </row>
    <row r="3214" spans="11:14" x14ac:dyDescent="0.2">
      <c r="K3214" s="333"/>
      <c r="L3214" s="334"/>
      <c r="M3214" s="332"/>
      <c r="N3214" s="335"/>
    </row>
    <row r="3215" spans="11:14" x14ac:dyDescent="0.2">
      <c r="K3215" s="333"/>
      <c r="L3215" s="334"/>
      <c r="M3215" s="332"/>
      <c r="N3215" s="335"/>
    </row>
    <row r="3216" spans="11:14" x14ac:dyDescent="0.2">
      <c r="K3216" s="333"/>
      <c r="L3216" s="334"/>
      <c r="M3216" s="332"/>
      <c r="N3216" s="335"/>
    </row>
    <row r="3217" spans="11:14" x14ac:dyDescent="0.2">
      <c r="K3217" s="333"/>
      <c r="L3217" s="334"/>
      <c r="M3217" s="332"/>
      <c r="N3217" s="335"/>
    </row>
    <row r="3218" spans="11:14" x14ac:dyDescent="0.2">
      <c r="K3218" s="333"/>
      <c r="L3218" s="334"/>
      <c r="M3218" s="332"/>
      <c r="N3218" s="335"/>
    </row>
    <row r="3219" spans="11:14" x14ac:dyDescent="0.2">
      <c r="K3219" s="333"/>
      <c r="L3219" s="334"/>
      <c r="M3219" s="332"/>
      <c r="N3219" s="335"/>
    </row>
    <row r="3220" spans="11:14" x14ac:dyDescent="0.2">
      <c r="K3220" s="333"/>
      <c r="L3220" s="334"/>
      <c r="M3220" s="332"/>
      <c r="N3220" s="335"/>
    </row>
    <row r="3221" spans="11:14" x14ac:dyDescent="0.2">
      <c r="K3221" s="333"/>
      <c r="L3221" s="334"/>
      <c r="M3221" s="332"/>
      <c r="N3221" s="335"/>
    </row>
    <row r="3222" spans="11:14" x14ac:dyDescent="0.2">
      <c r="K3222" s="333"/>
      <c r="L3222" s="334"/>
      <c r="M3222" s="332"/>
      <c r="N3222" s="335"/>
    </row>
    <row r="3223" spans="11:14" x14ac:dyDescent="0.2">
      <c r="K3223" s="333"/>
      <c r="L3223" s="334"/>
      <c r="M3223" s="332"/>
      <c r="N3223" s="335"/>
    </row>
    <row r="3224" spans="11:14" x14ac:dyDescent="0.2">
      <c r="K3224" s="333"/>
      <c r="L3224" s="334"/>
      <c r="M3224" s="332"/>
      <c r="N3224" s="335"/>
    </row>
    <row r="3225" spans="11:14" x14ac:dyDescent="0.2">
      <c r="K3225" s="333"/>
      <c r="L3225" s="334"/>
      <c r="M3225" s="332"/>
      <c r="N3225" s="335"/>
    </row>
    <row r="3226" spans="11:14" x14ac:dyDescent="0.2">
      <c r="K3226" s="333"/>
      <c r="L3226" s="334"/>
      <c r="M3226" s="332"/>
      <c r="N3226" s="335"/>
    </row>
    <row r="3227" spans="11:14" x14ac:dyDescent="0.2">
      <c r="K3227" s="333"/>
      <c r="L3227" s="334"/>
      <c r="M3227" s="332"/>
      <c r="N3227" s="335"/>
    </row>
    <row r="3228" spans="11:14" x14ac:dyDescent="0.2">
      <c r="K3228" s="333"/>
      <c r="L3228" s="334"/>
      <c r="M3228" s="332"/>
      <c r="N3228" s="335"/>
    </row>
    <row r="3229" spans="11:14" x14ac:dyDescent="0.2">
      <c r="K3229" s="333"/>
      <c r="L3229" s="334"/>
      <c r="M3229" s="332"/>
      <c r="N3229" s="335"/>
    </row>
    <row r="3230" spans="11:14" x14ac:dyDescent="0.2">
      <c r="K3230" s="333"/>
      <c r="L3230" s="334"/>
      <c r="M3230" s="332"/>
      <c r="N3230" s="335"/>
    </row>
    <row r="3231" spans="11:14" x14ac:dyDescent="0.2">
      <c r="K3231" s="333"/>
      <c r="L3231" s="334"/>
      <c r="M3231" s="332"/>
      <c r="N3231" s="335"/>
    </row>
    <row r="3232" spans="11:14" x14ac:dyDescent="0.2">
      <c r="K3232" s="333"/>
      <c r="L3232" s="334"/>
      <c r="M3232" s="332"/>
      <c r="N3232" s="335"/>
    </row>
    <row r="3233" spans="11:14" x14ac:dyDescent="0.2">
      <c r="K3233" s="333"/>
      <c r="L3233" s="334"/>
      <c r="M3233" s="332"/>
      <c r="N3233" s="335"/>
    </row>
    <row r="3234" spans="11:14" x14ac:dyDescent="0.2">
      <c r="K3234" s="333"/>
      <c r="L3234" s="334"/>
      <c r="M3234" s="332"/>
      <c r="N3234" s="335"/>
    </row>
    <row r="3235" spans="11:14" x14ac:dyDescent="0.2">
      <c r="K3235" s="333"/>
      <c r="L3235" s="334"/>
      <c r="M3235" s="332"/>
      <c r="N3235" s="335"/>
    </row>
    <row r="3236" spans="11:14" x14ac:dyDescent="0.2">
      <c r="K3236" s="333"/>
      <c r="L3236" s="334"/>
      <c r="M3236" s="332"/>
      <c r="N3236" s="335"/>
    </row>
    <row r="3237" spans="11:14" x14ac:dyDescent="0.2">
      <c r="K3237" s="333"/>
      <c r="L3237" s="334"/>
      <c r="M3237" s="332"/>
      <c r="N3237" s="335"/>
    </row>
    <row r="3238" spans="11:14" x14ac:dyDescent="0.2">
      <c r="K3238" s="333"/>
      <c r="L3238" s="334"/>
      <c r="M3238" s="332"/>
      <c r="N3238" s="335"/>
    </row>
    <row r="3239" spans="11:14" x14ac:dyDescent="0.2">
      <c r="K3239" s="333"/>
      <c r="L3239" s="334"/>
      <c r="M3239" s="332"/>
      <c r="N3239" s="335"/>
    </row>
    <row r="3240" spans="11:14" x14ac:dyDescent="0.2">
      <c r="K3240" s="333"/>
      <c r="L3240" s="334"/>
      <c r="M3240" s="332"/>
      <c r="N3240" s="335"/>
    </row>
    <row r="3241" spans="11:14" x14ac:dyDescent="0.2">
      <c r="K3241" s="333"/>
      <c r="L3241" s="334"/>
      <c r="M3241" s="332"/>
      <c r="N3241" s="335"/>
    </row>
    <row r="3242" spans="11:14" x14ac:dyDescent="0.2">
      <c r="K3242" s="333"/>
      <c r="L3242" s="334"/>
      <c r="M3242" s="332"/>
      <c r="N3242" s="335"/>
    </row>
    <row r="3243" spans="11:14" x14ac:dyDescent="0.2">
      <c r="K3243" s="333"/>
      <c r="L3243" s="334"/>
      <c r="M3243" s="332"/>
      <c r="N3243" s="335"/>
    </row>
    <row r="3244" spans="11:14" x14ac:dyDescent="0.2">
      <c r="K3244" s="333"/>
      <c r="L3244" s="334"/>
      <c r="M3244" s="332"/>
      <c r="N3244" s="335"/>
    </row>
    <row r="3245" spans="11:14" x14ac:dyDescent="0.2">
      <c r="K3245" s="333"/>
      <c r="L3245" s="334"/>
      <c r="M3245" s="332"/>
      <c r="N3245" s="335"/>
    </row>
    <row r="3246" spans="11:14" x14ac:dyDescent="0.2">
      <c r="K3246" s="333"/>
      <c r="L3246" s="334"/>
      <c r="M3246" s="332"/>
      <c r="N3246" s="335"/>
    </row>
    <row r="3247" spans="11:14" x14ac:dyDescent="0.2">
      <c r="K3247" s="333"/>
      <c r="L3247" s="334"/>
      <c r="M3247" s="332"/>
      <c r="N3247" s="335"/>
    </row>
    <row r="3248" spans="11:14" x14ac:dyDescent="0.2">
      <c r="K3248" s="333"/>
      <c r="L3248" s="334"/>
      <c r="M3248" s="332"/>
      <c r="N3248" s="335"/>
    </row>
    <row r="3249" spans="11:14" x14ac:dyDescent="0.2">
      <c r="K3249" s="333"/>
      <c r="L3249" s="334"/>
      <c r="M3249" s="332"/>
      <c r="N3249" s="335"/>
    </row>
    <row r="3250" spans="11:14" x14ac:dyDescent="0.2">
      <c r="K3250" s="333"/>
      <c r="L3250" s="334"/>
      <c r="M3250" s="332"/>
      <c r="N3250" s="335"/>
    </row>
    <row r="3251" spans="11:14" x14ac:dyDescent="0.2">
      <c r="K3251" s="333"/>
      <c r="L3251" s="334"/>
      <c r="M3251" s="332"/>
      <c r="N3251" s="335"/>
    </row>
    <row r="3252" spans="11:14" x14ac:dyDescent="0.2">
      <c r="K3252" s="333"/>
      <c r="L3252" s="334"/>
      <c r="M3252" s="332"/>
      <c r="N3252" s="335"/>
    </row>
    <row r="3253" spans="11:14" x14ac:dyDescent="0.2">
      <c r="K3253" s="333"/>
      <c r="L3253" s="334"/>
      <c r="M3253" s="332"/>
      <c r="N3253" s="335"/>
    </row>
    <row r="3254" spans="11:14" x14ac:dyDescent="0.2">
      <c r="K3254" s="333"/>
      <c r="L3254" s="334"/>
      <c r="M3254" s="332"/>
      <c r="N3254" s="335"/>
    </row>
    <row r="3255" spans="11:14" x14ac:dyDescent="0.2">
      <c r="K3255" s="333"/>
      <c r="L3255" s="334"/>
      <c r="M3255" s="332"/>
      <c r="N3255" s="335"/>
    </row>
    <row r="3256" spans="11:14" x14ac:dyDescent="0.2">
      <c r="K3256" s="333"/>
      <c r="L3256" s="334"/>
      <c r="M3256" s="332"/>
      <c r="N3256" s="335"/>
    </row>
    <row r="3257" spans="11:14" x14ac:dyDescent="0.2">
      <c r="K3257" s="333"/>
      <c r="L3257" s="334"/>
      <c r="M3257" s="332"/>
      <c r="N3257" s="335"/>
    </row>
    <row r="3258" spans="11:14" x14ac:dyDescent="0.2">
      <c r="K3258" s="333"/>
      <c r="L3258" s="334"/>
      <c r="M3258" s="332"/>
      <c r="N3258" s="335"/>
    </row>
    <row r="3259" spans="11:14" x14ac:dyDescent="0.2">
      <c r="K3259" s="333"/>
      <c r="L3259" s="334"/>
      <c r="M3259" s="332"/>
      <c r="N3259" s="335"/>
    </row>
    <row r="3260" spans="11:14" x14ac:dyDescent="0.2">
      <c r="K3260" s="333"/>
      <c r="L3260" s="334"/>
      <c r="M3260" s="332"/>
      <c r="N3260" s="335"/>
    </row>
    <row r="3261" spans="11:14" x14ac:dyDescent="0.2">
      <c r="K3261" s="333"/>
      <c r="L3261" s="334"/>
      <c r="M3261" s="332"/>
      <c r="N3261" s="335"/>
    </row>
    <row r="3262" spans="11:14" x14ac:dyDescent="0.2">
      <c r="K3262" s="333"/>
      <c r="L3262" s="334"/>
      <c r="M3262" s="332"/>
      <c r="N3262" s="335"/>
    </row>
    <row r="3263" spans="11:14" x14ac:dyDescent="0.2">
      <c r="K3263" s="333"/>
      <c r="L3263" s="334"/>
      <c r="M3263" s="332"/>
      <c r="N3263" s="335"/>
    </row>
    <row r="3264" spans="11:14" x14ac:dyDescent="0.2">
      <c r="K3264" s="333"/>
      <c r="L3264" s="334"/>
      <c r="M3264" s="332"/>
      <c r="N3264" s="335"/>
    </row>
    <row r="3265" spans="11:14" x14ac:dyDescent="0.2">
      <c r="K3265" s="333"/>
      <c r="L3265" s="334"/>
      <c r="M3265" s="332"/>
      <c r="N3265" s="335"/>
    </row>
    <row r="3266" spans="11:14" x14ac:dyDescent="0.2">
      <c r="K3266" s="333"/>
      <c r="L3266" s="334"/>
      <c r="M3266" s="332"/>
      <c r="N3266" s="335"/>
    </row>
    <row r="3267" spans="11:14" x14ac:dyDescent="0.2">
      <c r="K3267" s="333"/>
      <c r="L3267" s="334"/>
      <c r="M3267" s="332"/>
      <c r="N3267" s="335"/>
    </row>
    <row r="3268" spans="11:14" x14ac:dyDescent="0.2">
      <c r="K3268" s="333"/>
      <c r="L3268" s="334"/>
      <c r="M3268" s="332"/>
      <c r="N3268" s="335"/>
    </row>
    <row r="3269" spans="11:14" x14ac:dyDescent="0.2">
      <c r="K3269" s="333"/>
      <c r="L3269" s="334"/>
      <c r="M3269" s="332"/>
      <c r="N3269" s="335"/>
    </row>
    <row r="3270" spans="11:14" x14ac:dyDescent="0.2">
      <c r="K3270" s="333"/>
      <c r="L3270" s="334"/>
      <c r="M3270" s="332"/>
      <c r="N3270" s="335"/>
    </row>
    <row r="3271" spans="11:14" x14ac:dyDescent="0.2">
      <c r="K3271" s="333"/>
      <c r="L3271" s="334"/>
      <c r="M3271" s="332"/>
      <c r="N3271" s="335"/>
    </row>
    <row r="3272" spans="11:14" x14ac:dyDescent="0.2">
      <c r="K3272" s="333"/>
      <c r="L3272" s="334"/>
      <c r="M3272" s="332"/>
      <c r="N3272" s="335"/>
    </row>
    <row r="3273" spans="11:14" x14ac:dyDescent="0.2">
      <c r="K3273" s="333"/>
      <c r="L3273" s="334"/>
      <c r="M3273" s="332"/>
      <c r="N3273" s="335"/>
    </row>
    <row r="3274" spans="11:14" x14ac:dyDescent="0.2">
      <c r="K3274" s="333"/>
      <c r="L3274" s="334"/>
      <c r="M3274" s="332"/>
      <c r="N3274" s="335"/>
    </row>
    <row r="3275" spans="11:14" x14ac:dyDescent="0.2">
      <c r="K3275" s="333"/>
      <c r="L3275" s="334"/>
      <c r="M3275" s="332"/>
      <c r="N3275" s="335"/>
    </row>
    <row r="3276" spans="11:14" x14ac:dyDescent="0.2">
      <c r="K3276" s="333"/>
      <c r="L3276" s="334"/>
      <c r="M3276" s="332"/>
      <c r="N3276" s="335"/>
    </row>
    <row r="3277" spans="11:14" x14ac:dyDescent="0.2">
      <c r="K3277" s="333"/>
      <c r="L3277" s="334"/>
      <c r="M3277" s="332"/>
      <c r="N3277" s="335"/>
    </row>
    <row r="3278" spans="11:14" x14ac:dyDescent="0.2">
      <c r="K3278" s="333"/>
      <c r="L3278" s="334"/>
      <c r="M3278" s="332"/>
      <c r="N3278" s="335"/>
    </row>
    <row r="3279" spans="11:14" x14ac:dyDescent="0.2">
      <c r="K3279" s="333"/>
      <c r="L3279" s="334"/>
      <c r="M3279" s="332"/>
      <c r="N3279" s="335"/>
    </row>
    <row r="3280" spans="11:14" x14ac:dyDescent="0.2">
      <c r="K3280" s="333"/>
      <c r="L3280" s="334"/>
      <c r="M3280" s="332"/>
      <c r="N3280" s="335"/>
    </row>
    <row r="3281" spans="11:14" x14ac:dyDescent="0.2">
      <c r="K3281" s="333"/>
      <c r="L3281" s="334"/>
      <c r="M3281" s="332"/>
      <c r="N3281" s="335"/>
    </row>
    <row r="3282" spans="11:14" x14ac:dyDescent="0.2">
      <c r="K3282" s="333"/>
      <c r="L3282" s="334"/>
      <c r="M3282" s="332"/>
      <c r="N3282" s="335"/>
    </row>
    <row r="3283" spans="11:14" x14ac:dyDescent="0.2">
      <c r="K3283" s="333"/>
      <c r="L3283" s="334"/>
      <c r="M3283" s="332"/>
      <c r="N3283" s="335"/>
    </row>
    <row r="3284" spans="11:14" x14ac:dyDescent="0.2">
      <c r="K3284" s="333"/>
      <c r="L3284" s="334"/>
      <c r="M3284" s="332"/>
      <c r="N3284" s="335"/>
    </row>
    <row r="3285" spans="11:14" x14ac:dyDescent="0.2">
      <c r="K3285" s="333"/>
      <c r="L3285" s="334"/>
      <c r="M3285" s="332"/>
      <c r="N3285" s="335"/>
    </row>
    <row r="3286" spans="11:14" x14ac:dyDescent="0.2">
      <c r="K3286" s="333"/>
      <c r="L3286" s="334"/>
      <c r="M3286" s="332"/>
      <c r="N3286" s="335"/>
    </row>
    <row r="3287" spans="11:14" x14ac:dyDescent="0.2">
      <c r="K3287" s="333"/>
      <c r="L3287" s="334"/>
      <c r="M3287" s="332"/>
      <c r="N3287" s="335"/>
    </row>
    <row r="3288" spans="11:14" x14ac:dyDescent="0.2">
      <c r="K3288" s="333"/>
      <c r="L3288" s="334"/>
      <c r="M3288" s="332"/>
      <c r="N3288" s="335"/>
    </row>
    <row r="3289" spans="11:14" x14ac:dyDescent="0.2">
      <c r="K3289" s="333"/>
      <c r="L3289" s="334"/>
      <c r="M3289" s="332"/>
      <c r="N3289" s="335"/>
    </row>
    <row r="3290" spans="11:14" x14ac:dyDescent="0.2">
      <c r="K3290" s="333"/>
      <c r="L3290" s="334"/>
      <c r="M3290" s="332"/>
      <c r="N3290" s="335"/>
    </row>
    <row r="3291" spans="11:14" x14ac:dyDescent="0.2">
      <c r="K3291" s="333"/>
      <c r="L3291" s="334"/>
      <c r="M3291" s="332"/>
      <c r="N3291" s="335"/>
    </row>
    <row r="3292" spans="11:14" x14ac:dyDescent="0.2">
      <c r="K3292" s="333"/>
      <c r="L3292" s="334"/>
      <c r="M3292" s="332"/>
      <c r="N3292" s="335"/>
    </row>
    <row r="3293" spans="11:14" x14ac:dyDescent="0.2">
      <c r="K3293" s="333"/>
      <c r="L3293" s="334"/>
      <c r="M3293" s="332"/>
      <c r="N3293" s="335"/>
    </row>
    <row r="3294" spans="11:14" x14ac:dyDescent="0.2">
      <c r="K3294" s="333"/>
      <c r="L3294" s="334"/>
      <c r="M3294" s="332"/>
      <c r="N3294" s="335"/>
    </row>
    <row r="3295" spans="11:14" x14ac:dyDescent="0.2">
      <c r="K3295" s="333"/>
      <c r="L3295" s="334"/>
      <c r="M3295" s="332"/>
      <c r="N3295" s="335"/>
    </row>
    <row r="3296" spans="11:14" x14ac:dyDescent="0.2">
      <c r="K3296" s="333"/>
      <c r="L3296" s="334"/>
      <c r="M3296" s="332"/>
      <c r="N3296" s="335"/>
    </row>
    <row r="3297" spans="11:14" x14ac:dyDescent="0.2">
      <c r="K3297" s="333"/>
      <c r="L3297" s="334"/>
      <c r="M3297" s="332"/>
      <c r="N3297" s="335"/>
    </row>
    <row r="3298" spans="11:14" x14ac:dyDescent="0.2">
      <c r="K3298" s="333"/>
      <c r="L3298" s="334"/>
      <c r="M3298" s="332"/>
      <c r="N3298" s="335"/>
    </row>
    <row r="3299" spans="11:14" x14ac:dyDescent="0.2">
      <c r="K3299" s="333"/>
      <c r="L3299" s="334"/>
      <c r="M3299" s="332"/>
      <c r="N3299" s="335"/>
    </row>
    <row r="3300" spans="11:14" x14ac:dyDescent="0.2">
      <c r="K3300" s="333"/>
      <c r="L3300" s="334"/>
      <c r="M3300" s="332"/>
      <c r="N3300" s="335"/>
    </row>
    <row r="3301" spans="11:14" x14ac:dyDescent="0.2">
      <c r="K3301" s="333"/>
      <c r="L3301" s="334"/>
      <c r="M3301" s="332"/>
      <c r="N3301" s="335"/>
    </row>
    <row r="3302" spans="11:14" x14ac:dyDescent="0.2">
      <c r="K3302" s="333"/>
      <c r="L3302" s="334"/>
      <c r="M3302" s="332"/>
      <c r="N3302" s="335"/>
    </row>
    <row r="3303" spans="11:14" x14ac:dyDescent="0.2">
      <c r="K3303" s="333"/>
      <c r="L3303" s="334"/>
      <c r="M3303" s="332"/>
      <c r="N3303" s="335"/>
    </row>
    <row r="3304" spans="11:14" x14ac:dyDescent="0.2">
      <c r="K3304" s="333"/>
      <c r="L3304" s="334"/>
      <c r="M3304" s="332"/>
      <c r="N3304" s="335"/>
    </row>
    <row r="3305" spans="11:14" x14ac:dyDescent="0.2">
      <c r="K3305" s="333"/>
      <c r="L3305" s="334"/>
      <c r="M3305" s="332"/>
      <c r="N3305" s="335"/>
    </row>
    <row r="3306" spans="11:14" x14ac:dyDescent="0.2">
      <c r="K3306" s="333"/>
      <c r="L3306" s="334"/>
      <c r="M3306" s="332"/>
      <c r="N3306" s="335"/>
    </row>
    <row r="3307" spans="11:14" x14ac:dyDescent="0.2">
      <c r="K3307" s="333"/>
      <c r="L3307" s="334"/>
      <c r="M3307" s="332"/>
      <c r="N3307" s="335"/>
    </row>
    <row r="3308" spans="11:14" x14ac:dyDescent="0.2">
      <c r="K3308" s="333"/>
      <c r="L3308" s="334"/>
      <c r="M3308" s="332"/>
      <c r="N3308" s="335"/>
    </row>
    <row r="3309" spans="11:14" x14ac:dyDescent="0.2">
      <c r="K3309" s="333"/>
      <c r="L3309" s="334"/>
      <c r="M3309" s="332"/>
      <c r="N3309" s="335"/>
    </row>
    <row r="3310" spans="11:14" x14ac:dyDescent="0.2">
      <c r="K3310" s="333"/>
      <c r="L3310" s="334"/>
      <c r="M3310" s="332"/>
      <c r="N3310" s="335"/>
    </row>
    <row r="3311" spans="11:14" x14ac:dyDescent="0.2">
      <c r="K3311" s="333"/>
      <c r="L3311" s="334"/>
      <c r="M3311" s="332"/>
      <c r="N3311" s="335"/>
    </row>
    <row r="3312" spans="11:14" x14ac:dyDescent="0.2">
      <c r="K3312" s="333"/>
      <c r="L3312" s="334"/>
      <c r="M3312" s="332"/>
      <c r="N3312" s="335"/>
    </row>
    <row r="3313" spans="11:14" x14ac:dyDescent="0.2">
      <c r="K3313" s="333"/>
      <c r="L3313" s="334"/>
      <c r="M3313" s="332"/>
      <c r="N3313" s="335"/>
    </row>
    <row r="3314" spans="11:14" x14ac:dyDescent="0.2">
      <c r="K3314" s="333"/>
      <c r="L3314" s="334"/>
      <c r="M3314" s="332"/>
      <c r="N3314" s="335"/>
    </row>
    <row r="3315" spans="11:14" x14ac:dyDescent="0.2">
      <c r="K3315" s="333"/>
      <c r="L3315" s="334"/>
      <c r="M3315" s="332"/>
      <c r="N3315" s="335"/>
    </row>
    <row r="3316" spans="11:14" x14ac:dyDescent="0.2">
      <c r="K3316" s="333"/>
      <c r="L3316" s="334"/>
      <c r="M3316" s="332"/>
      <c r="N3316" s="335"/>
    </row>
    <row r="3317" spans="11:14" x14ac:dyDescent="0.2">
      <c r="K3317" s="333"/>
      <c r="L3317" s="334"/>
      <c r="M3317" s="332"/>
      <c r="N3317" s="335"/>
    </row>
    <row r="3318" spans="11:14" x14ac:dyDescent="0.2">
      <c r="K3318" s="333"/>
      <c r="L3318" s="334"/>
      <c r="M3318" s="332"/>
      <c r="N3318" s="335"/>
    </row>
    <row r="3319" spans="11:14" x14ac:dyDescent="0.2">
      <c r="K3319" s="333"/>
      <c r="L3319" s="334"/>
      <c r="M3319" s="332"/>
      <c r="N3319" s="335"/>
    </row>
    <row r="3320" spans="11:14" x14ac:dyDescent="0.2">
      <c r="K3320" s="333"/>
      <c r="L3320" s="334"/>
      <c r="M3320" s="332"/>
      <c r="N3320" s="335"/>
    </row>
    <row r="3321" spans="11:14" x14ac:dyDescent="0.2">
      <c r="K3321" s="333"/>
      <c r="L3321" s="334"/>
      <c r="M3321" s="332"/>
      <c r="N3321" s="335"/>
    </row>
    <row r="3322" spans="11:14" x14ac:dyDescent="0.2">
      <c r="K3322" s="333"/>
      <c r="L3322" s="334"/>
      <c r="M3322" s="332"/>
      <c r="N3322" s="335"/>
    </row>
    <row r="3323" spans="11:14" x14ac:dyDescent="0.2">
      <c r="K3323" s="333"/>
      <c r="L3323" s="334"/>
      <c r="M3323" s="332"/>
      <c r="N3323" s="335"/>
    </row>
    <row r="3324" spans="11:14" x14ac:dyDescent="0.2">
      <c r="K3324" s="333"/>
      <c r="L3324" s="334"/>
      <c r="M3324" s="332"/>
      <c r="N3324" s="335"/>
    </row>
    <row r="3325" spans="11:14" x14ac:dyDescent="0.2">
      <c r="K3325" s="333"/>
      <c r="L3325" s="334"/>
      <c r="M3325" s="332"/>
      <c r="N3325" s="335"/>
    </row>
    <row r="3326" spans="11:14" x14ac:dyDescent="0.2">
      <c r="K3326" s="333"/>
      <c r="L3326" s="334"/>
      <c r="M3326" s="332"/>
      <c r="N3326" s="335"/>
    </row>
    <row r="3327" spans="11:14" x14ac:dyDescent="0.2">
      <c r="K3327" s="333"/>
      <c r="L3327" s="334"/>
      <c r="M3327" s="332"/>
      <c r="N3327" s="335"/>
    </row>
    <row r="3328" spans="11:14" x14ac:dyDescent="0.2">
      <c r="K3328" s="333"/>
      <c r="L3328" s="334"/>
      <c r="M3328" s="332"/>
      <c r="N3328" s="335"/>
    </row>
    <row r="3329" spans="11:14" x14ac:dyDescent="0.2">
      <c r="K3329" s="333"/>
      <c r="L3329" s="334"/>
      <c r="M3329" s="332"/>
      <c r="N3329" s="335"/>
    </row>
    <row r="3330" spans="11:14" x14ac:dyDescent="0.2">
      <c r="K3330" s="333"/>
      <c r="L3330" s="334"/>
      <c r="M3330" s="332"/>
      <c r="N3330" s="335"/>
    </row>
    <row r="3331" spans="11:14" x14ac:dyDescent="0.2">
      <c r="K3331" s="333"/>
      <c r="L3331" s="334"/>
      <c r="M3331" s="332"/>
      <c r="N3331" s="335"/>
    </row>
    <row r="3332" spans="11:14" x14ac:dyDescent="0.2">
      <c r="K3332" s="333"/>
      <c r="L3332" s="334"/>
      <c r="M3332" s="332"/>
      <c r="N3332" s="335"/>
    </row>
    <row r="3333" spans="11:14" x14ac:dyDescent="0.2">
      <c r="K3333" s="333"/>
      <c r="L3333" s="334"/>
      <c r="M3333" s="332"/>
      <c r="N3333" s="335"/>
    </row>
    <row r="3334" spans="11:14" x14ac:dyDescent="0.2">
      <c r="K3334" s="333"/>
      <c r="L3334" s="334"/>
      <c r="M3334" s="332"/>
      <c r="N3334" s="335"/>
    </row>
    <row r="3335" spans="11:14" x14ac:dyDescent="0.2">
      <c r="K3335" s="333"/>
      <c r="L3335" s="334"/>
      <c r="M3335" s="332"/>
      <c r="N3335" s="335"/>
    </row>
    <row r="3336" spans="11:14" x14ac:dyDescent="0.2">
      <c r="K3336" s="333"/>
      <c r="L3336" s="334"/>
      <c r="M3336" s="332"/>
      <c r="N3336" s="335"/>
    </row>
    <row r="3337" spans="11:14" x14ac:dyDescent="0.2">
      <c r="K3337" s="333"/>
      <c r="L3337" s="334"/>
      <c r="M3337" s="332"/>
      <c r="N3337" s="335"/>
    </row>
    <row r="3338" spans="11:14" x14ac:dyDescent="0.2">
      <c r="K3338" s="333"/>
      <c r="L3338" s="334"/>
      <c r="M3338" s="332"/>
      <c r="N3338" s="335"/>
    </row>
    <row r="3339" spans="11:14" x14ac:dyDescent="0.2">
      <c r="K3339" s="333"/>
      <c r="L3339" s="334"/>
      <c r="M3339" s="332"/>
      <c r="N3339" s="335"/>
    </row>
    <row r="3340" spans="11:14" x14ac:dyDescent="0.2">
      <c r="K3340" s="333"/>
      <c r="L3340" s="334"/>
      <c r="M3340" s="332"/>
      <c r="N3340" s="335"/>
    </row>
    <row r="3341" spans="11:14" x14ac:dyDescent="0.2">
      <c r="K3341" s="333"/>
      <c r="L3341" s="334"/>
      <c r="M3341" s="332"/>
      <c r="N3341" s="335"/>
    </row>
    <row r="3342" spans="11:14" x14ac:dyDescent="0.2">
      <c r="K3342" s="333"/>
      <c r="L3342" s="334"/>
      <c r="M3342" s="332"/>
      <c r="N3342" s="335"/>
    </row>
    <row r="3343" spans="11:14" x14ac:dyDescent="0.2">
      <c r="K3343" s="333"/>
      <c r="L3343" s="334"/>
      <c r="M3343" s="332"/>
      <c r="N3343" s="335"/>
    </row>
    <row r="3344" spans="11:14" x14ac:dyDescent="0.2">
      <c r="K3344" s="333"/>
      <c r="L3344" s="334"/>
      <c r="M3344" s="332"/>
      <c r="N3344" s="335"/>
    </row>
    <row r="3345" spans="11:14" x14ac:dyDescent="0.2">
      <c r="K3345" s="333"/>
      <c r="L3345" s="334"/>
      <c r="M3345" s="332"/>
      <c r="N3345" s="335"/>
    </row>
    <row r="3346" spans="11:14" x14ac:dyDescent="0.2">
      <c r="K3346" s="333"/>
      <c r="L3346" s="334"/>
      <c r="M3346" s="332"/>
      <c r="N3346" s="335"/>
    </row>
    <row r="3347" spans="11:14" x14ac:dyDescent="0.2">
      <c r="K3347" s="333"/>
      <c r="L3347" s="334"/>
      <c r="M3347" s="332"/>
      <c r="N3347" s="335"/>
    </row>
    <row r="3348" spans="11:14" x14ac:dyDescent="0.2">
      <c r="K3348" s="333"/>
      <c r="L3348" s="334"/>
      <c r="M3348" s="332"/>
      <c r="N3348" s="335"/>
    </row>
    <row r="3349" spans="11:14" x14ac:dyDescent="0.2">
      <c r="K3349" s="333"/>
      <c r="L3349" s="334"/>
      <c r="M3349" s="332"/>
      <c r="N3349" s="335"/>
    </row>
    <row r="3350" spans="11:14" x14ac:dyDescent="0.2">
      <c r="K3350" s="333"/>
      <c r="L3350" s="334"/>
      <c r="M3350" s="332"/>
      <c r="N3350" s="335"/>
    </row>
    <row r="3351" spans="11:14" x14ac:dyDescent="0.2">
      <c r="K3351" s="333"/>
      <c r="L3351" s="334"/>
      <c r="M3351" s="332"/>
      <c r="N3351" s="335"/>
    </row>
    <row r="3352" spans="11:14" x14ac:dyDescent="0.2">
      <c r="K3352" s="333"/>
      <c r="L3352" s="334"/>
      <c r="M3352" s="332"/>
      <c r="N3352" s="335"/>
    </row>
    <row r="3353" spans="11:14" x14ac:dyDescent="0.2">
      <c r="K3353" s="333"/>
      <c r="L3353" s="334"/>
      <c r="M3353" s="332"/>
      <c r="N3353" s="335"/>
    </row>
    <row r="3354" spans="11:14" x14ac:dyDescent="0.2">
      <c r="K3354" s="333"/>
      <c r="L3354" s="334"/>
      <c r="M3354" s="332"/>
      <c r="N3354" s="335"/>
    </row>
    <row r="3355" spans="11:14" x14ac:dyDescent="0.2">
      <c r="K3355" s="333"/>
      <c r="L3355" s="334"/>
      <c r="M3355" s="332"/>
      <c r="N3355" s="335"/>
    </row>
    <row r="3356" spans="11:14" x14ac:dyDescent="0.2">
      <c r="K3356" s="333"/>
      <c r="L3356" s="334"/>
      <c r="M3356" s="332"/>
      <c r="N3356" s="335"/>
    </row>
    <row r="3357" spans="11:14" x14ac:dyDescent="0.2">
      <c r="K3357" s="333"/>
      <c r="L3357" s="334"/>
      <c r="M3357" s="332"/>
      <c r="N3357" s="335"/>
    </row>
    <row r="3358" spans="11:14" x14ac:dyDescent="0.2">
      <c r="K3358" s="333"/>
      <c r="L3358" s="334"/>
      <c r="M3358" s="332"/>
      <c r="N3358" s="335"/>
    </row>
    <row r="3359" spans="11:14" x14ac:dyDescent="0.2">
      <c r="K3359" s="333"/>
      <c r="L3359" s="334"/>
      <c r="M3359" s="332"/>
      <c r="N3359" s="335"/>
    </row>
    <row r="3360" spans="11:14" x14ac:dyDescent="0.2">
      <c r="K3360" s="333"/>
      <c r="L3360" s="334"/>
      <c r="M3360" s="332"/>
      <c r="N3360" s="335"/>
    </row>
    <row r="3361" spans="11:14" x14ac:dyDescent="0.2">
      <c r="K3361" s="333"/>
      <c r="L3361" s="334"/>
      <c r="M3361" s="332"/>
      <c r="N3361" s="335"/>
    </row>
    <row r="3362" spans="11:14" x14ac:dyDescent="0.2">
      <c r="K3362" s="333"/>
      <c r="L3362" s="334"/>
      <c r="M3362" s="332"/>
      <c r="N3362" s="335"/>
    </row>
    <row r="3363" spans="11:14" x14ac:dyDescent="0.2">
      <c r="K3363" s="333"/>
      <c r="L3363" s="334"/>
      <c r="M3363" s="332"/>
      <c r="N3363" s="335"/>
    </row>
    <row r="3364" spans="11:14" x14ac:dyDescent="0.2">
      <c r="K3364" s="333"/>
      <c r="L3364" s="334"/>
      <c r="M3364" s="332"/>
      <c r="N3364" s="335"/>
    </row>
    <row r="3365" spans="11:14" x14ac:dyDescent="0.2">
      <c r="K3365" s="333"/>
      <c r="L3365" s="334"/>
      <c r="M3365" s="332"/>
      <c r="N3365" s="335"/>
    </row>
    <row r="3366" spans="11:14" x14ac:dyDescent="0.2">
      <c r="K3366" s="333"/>
      <c r="L3366" s="334"/>
      <c r="M3366" s="332"/>
      <c r="N3366" s="335"/>
    </row>
    <row r="3367" spans="11:14" x14ac:dyDescent="0.2">
      <c r="K3367" s="333"/>
      <c r="L3367" s="334"/>
      <c r="M3367" s="332"/>
      <c r="N3367" s="335"/>
    </row>
    <row r="3368" spans="11:14" x14ac:dyDescent="0.2">
      <c r="K3368" s="333"/>
      <c r="L3368" s="334"/>
      <c r="M3368" s="332"/>
      <c r="N3368" s="335"/>
    </row>
    <row r="3369" spans="11:14" x14ac:dyDescent="0.2">
      <c r="K3369" s="333"/>
      <c r="L3369" s="334"/>
      <c r="M3369" s="332"/>
      <c r="N3369" s="335"/>
    </row>
    <row r="3370" spans="11:14" x14ac:dyDescent="0.2">
      <c r="K3370" s="333"/>
      <c r="L3370" s="334"/>
      <c r="M3370" s="332"/>
      <c r="N3370" s="335"/>
    </row>
    <row r="3371" spans="11:14" x14ac:dyDescent="0.2">
      <c r="K3371" s="333"/>
      <c r="L3371" s="334"/>
      <c r="M3371" s="332"/>
      <c r="N3371" s="335"/>
    </row>
    <row r="3372" spans="11:14" x14ac:dyDescent="0.2">
      <c r="K3372" s="333"/>
      <c r="L3372" s="334"/>
      <c r="M3372" s="332"/>
      <c r="N3372" s="335"/>
    </row>
    <row r="3373" spans="11:14" x14ac:dyDescent="0.2">
      <c r="K3373" s="333"/>
      <c r="L3373" s="334"/>
      <c r="M3373" s="332"/>
      <c r="N3373" s="335"/>
    </row>
    <row r="3374" spans="11:14" x14ac:dyDescent="0.2">
      <c r="K3374" s="333"/>
      <c r="L3374" s="334"/>
      <c r="M3374" s="332"/>
      <c r="N3374" s="335"/>
    </row>
    <row r="3375" spans="11:14" x14ac:dyDescent="0.2">
      <c r="K3375" s="333"/>
      <c r="L3375" s="334"/>
      <c r="M3375" s="332"/>
      <c r="N3375" s="335"/>
    </row>
    <row r="3376" spans="11:14" x14ac:dyDescent="0.2">
      <c r="K3376" s="333"/>
      <c r="L3376" s="334"/>
      <c r="M3376" s="332"/>
      <c r="N3376" s="335"/>
    </row>
    <row r="3377" spans="11:14" x14ac:dyDescent="0.2">
      <c r="K3377" s="333"/>
      <c r="L3377" s="334"/>
      <c r="M3377" s="332"/>
      <c r="N3377" s="335"/>
    </row>
    <row r="3378" spans="11:14" x14ac:dyDescent="0.2">
      <c r="K3378" s="333"/>
      <c r="L3378" s="334"/>
      <c r="M3378" s="332"/>
      <c r="N3378" s="335"/>
    </row>
    <row r="3379" spans="11:14" x14ac:dyDescent="0.2">
      <c r="K3379" s="333"/>
      <c r="L3379" s="334"/>
      <c r="M3379" s="332"/>
      <c r="N3379" s="335"/>
    </row>
    <row r="3380" spans="11:14" x14ac:dyDescent="0.2">
      <c r="K3380" s="333"/>
      <c r="L3380" s="334"/>
      <c r="M3380" s="332"/>
      <c r="N3380" s="335"/>
    </row>
    <row r="3381" spans="11:14" x14ac:dyDescent="0.2">
      <c r="K3381" s="333"/>
      <c r="L3381" s="334"/>
      <c r="M3381" s="332"/>
      <c r="N3381" s="335"/>
    </row>
    <row r="3382" spans="11:14" x14ac:dyDescent="0.2">
      <c r="K3382" s="333"/>
      <c r="L3382" s="334"/>
      <c r="M3382" s="332"/>
      <c r="N3382" s="335"/>
    </row>
    <row r="3383" spans="11:14" x14ac:dyDescent="0.2">
      <c r="K3383" s="333"/>
      <c r="L3383" s="334"/>
      <c r="M3383" s="332"/>
      <c r="N3383" s="335"/>
    </row>
    <row r="3384" spans="11:14" x14ac:dyDescent="0.2">
      <c r="K3384" s="333"/>
      <c r="L3384" s="334"/>
      <c r="M3384" s="332"/>
      <c r="N3384" s="335"/>
    </row>
    <row r="3385" spans="11:14" x14ac:dyDescent="0.2">
      <c r="K3385" s="333"/>
      <c r="L3385" s="334"/>
      <c r="M3385" s="332"/>
      <c r="N3385" s="335"/>
    </row>
    <row r="3386" spans="11:14" x14ac:dyDescent="0.2">
      <c r="K3386" s="333"/>
      <c r="L3386" s="334"/>
      <c r="M3386" s="332"/>
      <c r="N3386" s="335"/>
    </row>
    <row r="3387" spans="11:14" x14ac:dyDescent="0.2">
      <c r="K3387" s="333"/>
      <c r="L3387" s="334"/>
      <c r="M3387" s="332"/>
      <c r="N3387" s="335"/>
    </row>
    <row r="3388" spans="11:14" x14ac:dyDescent="0.2">
      <c r="K3388" s="333"/>
      <c r="L3388" s="334"/>
      <c r="M3388" s="332"/>
      <c r="N3388" s="335"/>
    </row>
    <row r="3389" spans="11:14" x14ac:dyDescent="0.2">
      <c r="K3389" s="333"/>
      <c r="L3389" s="334"/>
      <c r="M3389" s="332"/>
      <c r="N3389" s="335"/>
    </row>
    <row r="3390" spans="11:14" x14ac:dyDescent="0.2">
      <c r="K3390" s="333"/>
      <c r="L3390" s="334"/>
      <c r="M3390" s="332"/>
      <c r="N3390" s="335"/>
    </row>
    <row r="3391" spans="11:14" x14ac:dyDescent="0.2">
      <c r="K3391" s="333"/>
      <c r="L3391" s="334"/>
      <c r="M3391" s="332"/>
      <c r="N3391" s="335"/>
    </row>
    <row r="3392" spans="11:14" x14ac:dyDescent="0.2">
      <c r="K3392" s="333"/>
      <c r="L3392" s="334"/>
      <c r="M3392" s="332"/>
      <c r="N3392" s="335"/>
    </row>
    <row r="3393" spans="11:14" x14ac:dyDescent="0.2">
      <c r="K3393" s="333"/>
      <c r="L3393" s="334"/>
      <c r="M3393" s="332"/>
      <c r="N3393" s="335"/>
    </row>
    <row r="3394" spans="11:14" x14ac:dyDescent="0.2">
      <c r="K3394" s="333"/>
      <c r="L3394" s="334"/>
      <c r="M3394" s="332"/>
      <c r="N3394" s="335"/>
    </row>
    <row r="3395" spans="11:14" x14ac:dyDescent="0.2">
      <c r="K3395" s="333"/>
      <c r="L3395" s="334"/>
      <c r="M3395" s="332"/>
      <c r="N3395" s="335"/>
    </row>
    <row r="3396" spans="11:14" x14ac:dyDescent="0.2">
      <c r="K3396" s="333"/>
      <c r="L3396" s="334"/>
      <c r="M3396" s="332"/>
      <c r="N3396" s="335"/>
    </row>
    <row r="3397" spans="11:14" x14ac:dyDescent="0.2">
      <c r="K3397" s="333"/>
      <c r="L3397" s="334"/>
      <c r="M3397" s="332"/>
      <c r="N3397" s="335"/>
    </row>
    <row r="3398" spans="11:14" x14ac:dyDescent="0.2">
      <c r="K3398" s="333"/>
      <c r="L3398" s="334"/>
      <c r="M3398" s="332"/>
      <c r="N3398" s="335"/>
    </row>
    <row r="3399" spans="11:14" x14ac:dyDescent="0.2">
      <c r="K3399" s="333"/>
      <c r="L3399" s="334"/>
      <c r="M3399" s="332"/>
      <c r="N3399" s="335"/>
    </row>
    <row r="3400" spans="11:14" x14ac:dyDescent="0.2">
      <c r="K3400" s="333"/>
      <c r="L3400" s="334"/>
      <c r="M3400" s="332"/>
      <c r="N3400" s="335"/>
    </row>
    <row r="3401" spans="11:14" x14ac:dyDescent="0.2">
      <c r="K3401" s="333"/>
      <c r="L3401" s="334"/>
      <c r="M3401" s="332"/>
      <c r="N3401" s="335"/>
    </row>
    <row r="3402" spans="11:14" x14ac:dyDescent="0.2">
      <c r="K3402" s="333"/>
      <c r="L3402" s="334"/>
      <c r="M3402" s="332"/>
      <c r="N3402" s="335"/>
    </row>
    <row r="3403" spans="11:14" x14ac:dyDescent="0.2">
      <c r="K3403" s="333"/>
      <c r="L3403" s="334"/>
      <c r="M3403" s="332"/>
      <c r="N3403" s="335"/>
    </row>
    <row r="3404" spans="11:14" x14ac:dyDescent="0.2">
      <c r="K3404" s="333"/>
      <c r="L3404" s="334"/>
      <c r="M3404" s="332"/>
      <c r="N3404" s="335"/>
    </row>
    <row r="3405" spans="11:14" x14ac:dyDescent="0.2">
      <c r="K3405" s="333"/>
      <c r="L3405" s="334"/>
      <c r="M3405" s="332"/>
      <c r="N3405" s="335"/>
    </row>
    <row r="3406" spans="11:14" x14ac:dyDescent="0.2">
      <c r="K3406" s="333"/>
      <c r="L3406" s="334"/>
      <c r="M3406" s="332"/>
      <c r="N3406" s="335"/>
    </row>
    <row r="3407" spans="11:14" x14ac:dyDescent="0.2">
      <c r="K3407" s="333"/>
      <c r="L3407" s="334"/>
      <c r="M3407" s="332"/>
      <c r="N3407" s="335"/>
    </row>
    <row r="3408" spans="11:14" x14ac:dyDescent="0.2">
      <c r="K3408" s="333"/>
      <c r="L3408" s="334"/>
      <c r="M3408" s="332"/>
      <c r="N3408" s="335"/>
    </row>
    <row r="3409" spans="11:14" x14ac:dyDescent="0.2">
      <c r="K3409" s="333"/>
      <c r="L3409" s="334"/>
      <c r="M3409" s="332"/>
      <c r="N3409" s="335"/>
    </row>
    <row r="3410" spans="11:14" x14ac:dyDescent="0.2">
      <c r="K3410" s="333"/>
      <c r="L3410" s="334"/>
      <c r="M3410" s="332"/>
      <c r="N3410" s="335"/>
    </row>
    <row r="3411" spans="11:14" x14ac:dyDescent="0.2">
      <c r="K3411" s="333"/>
      <c r="L3411" s="334"/>
      <c r="M3411" s="332"/>
      <c r="N3411" s="335"/>
    </row>
    <row r="3412" spans="11:14" x14ac:dyDescent="0.2">
      <c r="K3412" s="333"/>
      <c r="L3412" s="334"/>
      <c r="M3412" s="332"/>
      <c r="N3412" s="335"/>
    </row>
    <row r="3413" spans="11:14" x14ac:dyDescent="0.2">
      <c r="K3413" s="333"/>
      <c r="L3413" s="334"/>
      <c r="M3413" s="332"/>
      <c r="N3413" s="335"/>
    </row>
    <row r="3414" spans="11:14" x14ac:dyDescent="0.2">
      <c r="K3414" s="333"/>
      <c r="L3414" s="334"/>
      <c r="M3414" s="332"/>
      <c r="N3414" s="335"/>
    </row>
    <row r="3415" spans="11:14" x14ac:dyDescent="0.2">
      <c r="K3415" s="333"/>
      <c r="L3415" s="334"/>
      <c r="M3415" s="332"/>
      <c r="N3415" s="335"/>
    </row>
    <row r="3416" spans="11:14" x14ac:dyDescent="0.2">
      <c r="K3416" s="333"/>
      <c r="L3416" s="334"/>
      <c r="M3416" s="332"/>
      <c r="N3416" s="335"/>
    </row>
    <row r="3417" spans="11:14" x14ac:dyDescent="0.2">
      <c r="K3417" s="333"/>
      <c r="L3417" s="334"/>
      <c r="M3417" s="332"/>
      <c r="N3417" s="335"/>
    </row>
    <row r="3418" spans="11:14" x14ac:dyDescent="0.2">
      <c r="K3418" s="333"/>
      <c r="L3418" s="334"/>
      <c r="M3418" s="332"/>
      <c r="N3418" s="335"/>
    </row>
    <row r="3419" spans="11:14" x14ac:dyDescent="0.2">
      <c r="K3419" s="333"/>
      <c r="L3419" s="334"/>
      <c r="M3419" s="332"/>
      <c r="N3419" s="335"/>
    </row>
    <row r="3420" spans="11:14" x14ac:dyDescent="0.2">
      <c r="K3420" s="333"/>
      <c r="L3420" s="334"/>
      <c r="M3420" s="332"/>
      <c r="N3420" s="335"/>
    </row>
    <row r="3421" spans="11:14" x14ac:dyDescent="0.2">
      <c r="K3421" s="333"/>
      <c r="L3421" s="334"/>
      <c r="M3421" s="332"/>
      <c r="N3421" s="335"/>
    </row>
    <row r="3422" spans="11:14" x14ac:dyDescent="0.2">
      <c r="K3422" s="333"/>
      <c r="L3422" s="334"/>
      <c r="M3422" s="332"/>
      <c r="N3422" s="335"/>
    </row>
    <row r="3423" spans="11:14" x14ac:dyDescent="0.2">
      <c r="K3423" s="333"/>
      <c r="L3423" s="334"/>
      <c r="M3423" s="332"/>
      <c r="N3423" s="335"/>
    </row>
    <row r="3424" spans="11:14" x14ac:dyDescent="0.2">
      <c r="K3424" s="333"/>
      <c r="L3424" s="334"/>
      <c r="M3424" s="332"/>
      <c r="N3424" s="335"/>
    </row>
    <row r="3425" spans="11:14" x14ac:dyDescent="0.2">
      <c r="K3425" s="333"/>
      <c r="L3425" s="334"/>
      <c r="M3425" s="332"/>
      <c r="N3425" s="335"/>
    </row>
    <row r="3426" spans="11:14" x14ac:dyDescent="0.2">
      <c r="K3426" s="333"/>
      <c r="L3426" s="334"/>
      <c r="M3426" s="332"/>
      <c r="N3426" s="335"/>
    </row>
    <row r="3427" spans="11:14" x14ac:dyDescent="0.2">
      <c r="K3427" s="333"/>
      <c r="L3427" s="334"/>
      <c r="M3427" s="332"/>
      <c r="N3427" s="335"/>
    </row>
    <row r="3428" spans="11:14" x14ac:dyDescent="0.2">
      <c r="K3428" s="333"/>
      <c r="L3428" s="334"/>
      <c r="M3428" s="332"/>
      <c r="N3428" s="335"/>
    </row>
    <row r="3429" spans="11:14" x14ac:dyDescent="0.2">
      <c r="K3429" s="333"/>
      <c r="L3429" s="334"/>
      <c r="M3429" s="332"/>
      <c r="N3429" s="335"/>
    </row>
    <row r="3430" spans="11:14" x14ac:dyDescent="0.2">
      <c r="K3430" s="333"/>
      <c r="L3430" s="334"/>
      <c r="M3430" s="332"/>
      <c r="N3430" s="335"/>
    </row>
    <row r="3431" spans="11:14" x14ac:dyDescent="0.2">
      <c r="K3431" s="333"/>
      <c r="L3431" s="334"/>
      <c r="M3431" s="332"/>
      <c r="N3431" s="335"/>
    </row>
    <row r="3432" spans="11:14" x14ac:dyDescent="0.2">
      <c r="K3432" s="333"/>
      <c r="L3432" s="334"/>
      <c r="M3432" s="332"/>
      <c r="N3432" s="335"/>
    </row>
    <row r="3433" spans="11:14" x14ac:dyDescent="0.2">
      <c r="K3433" s="333"/>
      <c r="L3433" s="334"/>
      <c r="M3433" s="332"/>
      <c r="N3433" s="335"/>
    </row>
    <row r="3434" spans="11:14" x14ac:dyDescent="0.2">
      <c r="K3434" s="333"/>
      <c r="L3434" s="334"/>
      <c r="M3434" s="332"/>
      <c r="N3434" s="335"/>
    </row>
    <row r="3435" spans="11:14" x14ac:dyDescent="0.2">
      <c r="K3435" s="333"/>
      <c r="L3435" s="334"/>
      <c r="M3435" s="332"/>
      <c r="N3435" s="335"/>
    </row>
    <row r="3436" spans="11:14" x14ac:dyDescent="0.2">
      <c r="K3436" s="333"/>
      <c r="L3436" s="334"/>
      <c r="M3436" s="332"/>
      <c r="N3436" s="335"/>
    </row>
    <row r="3437" spans="11:14" x14ac:dyDescent="0.2">
      <c r="K3437" s="333"/>
      <c r="L3437" s="334"/>
      <c r="M3437" s="332"/>
      <c r="N3437" s="335"/>
    </row>
    <row r="3438" spans="11:14" x14ac:dyDescent="0.2">
      <c r="K3438" s="333"/>
      <c r="L3438" s="334"/>
      <c r="M3438" s="332"/>
      <c r="N3438" s="335"/>
    </row>
    <row r="3439" spans="11:14" x14ac:dyDescent="0.2">
      <c r="K3439" s="333"/>
      <c r="L3439" s="334"/>
      <c r="M3439" s="332"/>
      <c r="N3439" s="335"/>
    </row>
    <row r="3440" spans="11:14" x14ac:dyDescent="0.2">
      <c r="K3440" s="333"/>
      <c r="L3440" s="334"/>
      <c r="M3440" s="332"/>
      <c r="N3440" s="335"/>
    </row>
    <row r="3441" spans="11:14" x14ac:dyDescent="0.2">
      <c r="K3441" s="333"/>
      <c r="L3441" s="334"/>
      <c r="M3441" s="332"/>
      <c r="N3441" s="335"/>
    </row>
    <row r="3442" spans="11:14" x14ac:dyDescent="0.2">
      <c r="K3442" s="333"/>
      <c r="L3442" s="334"/>
      <c r="M3442" s="332"/>
      <c r="N3442" s="335"/>
    </row>
    <row r="3443" spans="11:14" x14ac:dyDescent="0.2">
      <c r="K3443" s="333"/>
      <c r="L3443" s="334"/>
      <c r="M3443" s="332"/>
      <c r="N3443" s="335"/>
    </row>
    <row r="3444" spans="11:14" x14ac:dyDescent="0.2">
      <c r="K3444" s="333"/>
      <c r="L3444" s="334"/>
      <c r="M3444" s="332"/>
      <c r="N3444" s="335"/>
    </row>
    <row r="3445" spans="11:14" x14ac:dyDescent="0.2">
      <c r="K3445" s="333"/>
      <c r="L3445" s="334"/>
      <c r="M3445" s="332"/>
      <c r="N3445" s="335"/>
    </row>
    <row r="3446" spans="11:14" x14ac:dyDescent="0.2">
      <c r="K3446" s="333"/>
      <c r="L3446" s="334"/>
      <c r="M3446" s="332"/>
      <c r="N3446" s="335"/>
    </row>
    <row r="3447" spans="11:14" x14ac:dyDescent="0.2">
      <c r="K3447" s="333"/>
      <c r="L3447" s="334"/>
      <c r="M3447" s="332"/>
      <c r="N3447" s="335"/>
    </row>
    <row r="3448" spans="11:14" x14ac:dyDescent="0.2">
      <c r="K3448" s="333"/>
      <c r="L3448" s="334"/>
      <c r="M3448" s="332"/>
      <c r="N3448" s="335"/>
    </row>
    <row r="3449" spans="11:14" x14ac:dyDescent="0.2">
      <c r="K3449" s="333"/>
      <c r="L3449" s="334"/>
      <c r="M3449" s="332"/>
      <c r="N3449" s="335"/>
    </row>
    <row r="3450" spans="11:14" x14ac:dyDescent="0.2">
      <c r="K3450" s="333"/>
      <c r="L3450" s="334"/>
      <c r="M3450" s="332"/>
      <c r="N3450" s="335"/>
    </row>
    <row r="3451" spans="11:14" x14ac:dyDescent="0.2">
      <c r="K3451" s="333"/>
      <c r="L3451" s="334"/>
      <c r="M3451" s="332"/>
      <c r="N3451" s="335"/>
    </row>
    <row r="3452" spans="11:14" x14ac:dyDescent="0.2">
      <c r="K3452" s="333"/>
      <c r="L3452" s="334"/>
      <c r="M3452" s="332"/>
      <c r="N3452" s="335"/>
    </row>
    <row r="3453" spans="11:14" x14ac:dyDescent="0.2">
      <c r="K3453" s="333"/>
      <c r="L3453" s="334"/>
      <c r="M3453" s="332"/>
      <c r="N3453" s="335"/>
    </row>
    <row r="3454" spans="11:14" x14ac:dyDescent="0.2">
      <c r="K3454" s="333"/>
      <c r="L3454" s="334"/>
      <c r="M3454" s="332"/>
      <c r="N3454" s="335"/>
    </row>
    <row r="3455" spans="11:14" x14ac:dyDescent="0.2">
      <c r="K3455" s="333"/>
      <c r="L3455" s="334"/>
      <c r="M3455" s="332"/>
      <c r="N3455" s="335"/>
    </row>
    <row r="3456" spans="11:14" x14ac:dyDescent="0.2">
      <c r="K3456" s="333"/>
      <c r="L3456" s="334"/>
      <c r="M3456" s="332"/>
      <c r="N3456" s="335"/>
    </row>
    <row r="3457" spans="11:14" x14ac:dyDescent="0.2">
      <c r="K3457" s="333"/>
      <c r="L3457" s="334"/>
      <c r="M3457" s="332"/>
      <c r="N3457" s="335"/>
    </row>
    <row r="3458" spans="11:14" x14ac:dyDescent="0.2">
      <c r="K3458" s="333"/>
      <c r="L3458" s="334"/>
      <c r="M3458" s="332"/>
      <c r="N3458" s="335"/>
    </row>
    <row r="3459" spans="11:14" x14ac:dyDescent="0.2">
      <c r="K3459" s="333"/>
      <c r="L3459" s="334"/>
      <c r="M3459" s="332"/>
      <c r="N3459" s="335"/>
    </row>
    <row r="3460" spans="11:14" x14ac:dyDescent="0.2">
      <c r="K3460" s="333"/>
      <c r="L3460" s="334"/>
      <c r="M3460" s="332"/>
      <c r="N3460" s="335"/>
    </row>
    <row r="3461" spans="11:14" x14ac:dyDescent="0.2">
      <c r="K3461" s="333"/>
      <c r="L3461" s="334"/>
      <c r="M3461" s="332"/>
      <c r="N3461" s="335"/>
    </row>
    <row r="3462" spans="11:14" x14ac:dyDescent="0.2">
      <c r="K3462" s="333"/>
      <c r="L3462" s="334"/>
      <c r="M3462" s="332"/>
      <c r="N3462" s="335"/>
    </row>
    <row r="3463" spans="11:14" x14ac:dyDescent="0.2">
      <c r="K3463" s="333"/>
      <c r="L3463" s="334"/>
      <c r="M3463" s="332"/>
      <c r="N3463" s="335"/>
    </row>
    <row r="3464" spans="11:14" x14ac:dyDescent="0.2">
      <c r="K3464" s="333"/>
      <c r="L3464" s="334"/>
      <c r="M3464" s="332"/>
      <c r="N3464" s="335"/>
    </row>
    <row r="3465" spans="11:14" x14ac:dyDescent="0.2">
      <c r="K3465" s="333"/>
      <c r="L3465" s="334"/>
      <c r="M3465" s="332"/>
      <c r="N3465" s="335"/>
    </row>
    <row r="3466" spans="11:14" x14ac:dyDescent="0.2">
      <c r="K3466" s="333"/>
      <c r="L3466" s="334"/>
      <c r="M3466" s="332"/>
      <c r="N3466" s="335"/>
    </row>
    <row r="3467" spans="11:14" x14ac:dyDescent="0.2">
      <c r="K3467" s="333"/>
      <c r="L3467" s="334"/>
      <c r="M3467" s="332"/>
      <c r="N3467" s="335"/>
    </row>
    <row r="3468" spans="11:14" x14ac:dyDescent="0.2">
      <c r="K3468" s="333"/>
      <c r="L3468" s="334"/>
      <c r="M3468" s="332"/>
      <c r="N3468" s="335"/>
    </row>
    <row r="3469" spans="11:14" x14ac:dyDescent="0.2">
      <c r="K3469" s="333"/>
      <c r="L3469" s="334"/>
      <c r="M3469" s="332"/>
      <c r="N3469" s="335"/>
    </row>
    <row r="3470" spans="11:14" x14ac:dyDescent="0.2">
      <c r="K3470" s="333"/>
      <c r="L3470" s="334"/>
      <c r="M3470" s="332"/>
      <c r="N3470" s="335"/>
    </row>
    <row r="3471" spans="11:14" x14ac:dyDescent="0.2">
      <c r="K3471" s="333"/>
      <c r="L3471" s="334"/>
      <c r="M3471" s="332"/>
      <c r="N3471" s="335"/>
    </row>
    <row r="3472" spans="11:14" x14ac:dyDescent="0.2">
      <c r="K3472" s="333"/>
      <c r="L3472" s="334"/>
      <c r="M3472" s="332"/>
      <c r="N3472" s="335"/>
    </row>
    <row r="3473" spans="11:14" x14ac:dyDescent="0.2">
      <c r="K3473" s="333"/>
      <c r="L3473" s="334"/>
      <c r="M3473" s="332"/>
      <c r="N3473" s="335"/>
    </row>
    <row r="3474" spans="11:14" x14ac:dyDescent="0.2">
      <c r="K3474" s="333"/>
      <c r="L3474" s="334"/>
      <c r="M3474" s="332"/>
      <c r="N3474" s="335"/>
    </row>
    <row r="3475" spans="11:14" x14ac:dyDescent="0.2">
      <c r="K3475" s="333"/>
      <c r="L3475" s="334"/>
      <c r="M3475" s="332"/>
      <c r="N3475" s="335"/>
    </row>
    <row r="3476" spans="11:14" x14ac:dyDescent="0.2">
      <c r="K3476" s="333"/>
      <c r="L3476" s="334"/>
      <c r="M3476" s="332"/>
      <c r="N3476" s="335"/>
    </row>
    <row r="3477" spans="11:14" x14ac:dyDescent="0.2">
      <c r="K3477" s="333"/>
      <c r="L3477" s="334"/>
      <c r="M3477" s="332"/>
      <c r="N3477" s="335"/>
    </row>
    <row r="3478" spans="11:14" x14ac:dyDescent="0.2">
      <c r="K3478" s="333"/>
      <c r="L3478" s="334"/>
      <c r="M3478" s="332"/>
      <c r="N3478" s="335"/>
    </row>
    <row r="3479" spans="11:14" x14ac:dyDescent="0.2">
      <c r="K3479" s="333"/>
      <c r="L3479" s="334"/>
      <c r="M3479" s="332"/>
      <c r="N3479" s="335"/>
    </row>
    <row r="3480" spans="11:14" x14ac:dyDescent="0.2">
      <c r="K3480" s="333"/>
      <c r="L3480" s="334"/>
      <c r="M3480" s="332"/>
      <c r="N3480" s="335"/>
    </row>
    <row r="3481" spans="11:14" x14ac:dyDescent="0.2">
      <c r="K3481" s="333"/>
      <c r="L3481" s="334"/>
      <c r="M3481" s="332"/>
      <c r="N3481" s="335"/>
    </row>
    <row r="3482" spans="11:14" x14ac:dyDescent="0.2">
      <c r="K3482" s="333"/>
      <c r="L3482" s="334"/>
      <c r="M3482" s="332"/>
      <c r="N3482" s="335"/>
    </row>
    <row r="3483" spans="11:14" x14ac:dyDescent="0.2">
      <c r="K3483" s="333"/>
      <c r="L3483" s="334"/>
      <c r="M3483" s="332"/>
      <c r="N3483" s="335"/>
    </row>
    <row r="3484" spans="11:14" x14ac:dyDescent="0.2">
      <c r="K3484" s="333"/>
      <c r="L3484" s="334"/>
      <c r="M3484" s="332"/>
      <c r="N3484" s="335"/>
    </row>
    <row r="3485" spans="11:14" x14ac:dyDescent="0.2">
      <c r="K3485" s="333"/>
      <c r="L3485" s="334"/>
      <c r="M3485" s="332"/>
      <c r="N3485" s="335"/>
    </row>
    <row r="3486" spans="11:14" x14ac:dyDescent="0.2">
      <c r="K3486" s="333"/>
      <c r="L3486" s="334"/>
      <c r="M3486" s="332"/>
      <c r="N3486" s="335"/>
    </row>
    <row r="3487" spans="11:14" x14ac:dyDescent="0.2">
      <c r="K3487" s="333"/>
      <c r="L3487" s="334"/>
      <c r="M3487" s="332"/>
      <c r="N3487" s="335"/>
    </row>
    <row r="3488" spans="11:14" x14ac:dyDescent="0.2">
      <c r="K3488" s="333"/>
      <c r="L3488" s="334"/>
      <c r="M3488" s="332"/>
      <c r="N3488" s="335"/>
    </row>
    <row r="3489" spans="11:14" x14ac:dyDescent="0.2">
      <c r="K3489" s="333"/>
      <c r="L3489" s="334"/>
      <c r="M3489" s="332"/>
      <c r="N3489" s="335"/>
    </row>
    <row r="3490" spans="11:14" x14ac:dyDescent="0.2">
      <c r="K3490" s="333"/>
      <c r="L3490" s="334"/>
      <c r="M3490" s="332"/>
      <c r="N3490" s="335"/>
    </row>
    <row r="3491" spans="11:14" x14ac:dyDescent="0.2">
      <c r="K3491" s="333"/>
      <c r="L3491" s="334"/>
      <c r="M3491" s="332"/>
      <c r="N3491" s="335"/>
    </row>
    <row r="3492" spans="11:14" x14ac:dyDescent="0.2">
      <c r="K3492" s="333"/>
      <c r="L3492" s="334"/>
      <c r="M3492" s="332"/>
      <c r="N3492" s="335"/>
    </row>
    <row r="3493" spans="11:14" x14ac:dyDescent="0.2">
      <c r="K3493" s="333"/>
      <c r="L3493" s="334"/>
      <c r="M3493" s="332"/>
      <c r="N3493" s="335"/>
    </row>
    <row r="3494" spans="11:14" x14ac:dyDescent="0.2">
      <c r="K3494" s="333"/>
      <c r="L3494" s="334"/>
      <c r="M3494" s="332"/>
      <c r="N3494" s="335"/>
    </row>
    <row r="3495" spans="11:14" x14ac:dyDescent="0.2">
      <c r="K3495" s="333"/>
      <c r="L3495" s="334"/>
      <c r="M3495" s="332"/>
      <c r="N3495" s="335"/>
    </row>
    <row r="3496" spans="11:14" x14ac:dyDescent="0.2">
      <c r="K3496" s="333"/>
      <c r="L3496" s="334"/>
      <c r="M3496" s="332"/>
      <c r="N3496" s="335"/>
    </row>
    <row r="3497" spans="11:14" x14ac:dyDescent="0.2">
      <c r="K3497" s="333"/>
      <c r="L3497" s="334"/>
      <c r="M3497" s="332"/>
      <c r="N3497" s="335"/>
    </row>
    <row r="3498" spans="11:14" x14ac:dyDescent="0.2">
      <c r="K3498" s="333"/>
      <c r="L3498" s="334"/>
      <c r="M3498" s="332"/>
      <c r="N3498" s="335"/>
    </row>
    <row r="3499" spans="11:14" x14ac:dyDescent="0.2">
      <c r="K3499" s="333"/>
      <c r="L3499" s="334"/>
      <c r="M3499" s="332"/>
      <c r="N3499" s="335"/>
    </row>
    <row r="3500" spans="11:14" x14ac:dyDescent="0.2">
      <c r="K3500" s="333"/>
      <c r="L3500" s="334"/>
      <c r="M3500" s="332"/>
      <c r="N3500" s="335"/>
    </row>
    <row r="3501" spans="11:14" x14ac:dyDescent="0.2">
      <c r="K3501" s="333"/>
      <c r="L3501" s="334"/>
      <c r="M3501" s="332"/>
      <c r="N3501" s="335"/>
    </row>
    <row r="3502" spans="11:14" x14ac:dyDescent="0.2">
      <c r="K3502" s="333"/>
      <c r="L3502" s="334"/>
      <c r="M3502" s="332"/>
      <c r="N3502" s="335"/>
    </row>
    <row r="3503" spans="11:14" x14ac:dyDescent="0.2">
      <c r="K3503" s="333"/>
      <c r="L3503" s="334"/>
      <c r="M3503" s="332"/>
      <c r="N3503" s="335"/>
    </row>
    <row r="3504" spans="11:14" x14ac:dyDescent="0.2">
      <c r="K3504" s="333"/>
      <c r="L3504" s="334"/>
      <c r="M3504" s="332"/>
      <c r="N3504" s="335"/>
    </row>
    <row r="3505" spans="11:14" x14ac:dyDescent="0.2">
      <c r="K3505" s="333"/>
      <c r="L3505" s="334"/>
      <c r="M3505" s="332"/>
      <c r="N3505" s="335"/>
    </row>
    <row r="3506" spans="11:14" x14ac:dyDescent="0.2">
      <c r="K3506" s="333"/>
      <c r="L3506" s="334"/>
      <c r="M3506" s="332"/>
      <c r="N3506" s="335"/>
    </row>
    <row r="3507" spans="11:14" x14ac:dyDescent="0.2">
      <c r="K3507" s="333"/>
      <c r="L3507" s="334"/>
      <c r="M3507" s="332"/>
      <c r="N3507" s="335"/>
    </row>
    <row r="3508" spans="11:14" x14ac:dyDescent="0.2">
      <c r="K3508" s="333"/>
      <c r="L3508" s="334"/>
      <c r="M3508" s="332"/>
      <c r="N3508" s="335"/>
    </row>
    <row r="3509" spans="11:14" x14ac:dyDescent="0.2">
      <c r="K3509" s="333"/>
      <c r="L3509" s="334"/>
      <c r="M3509" s="332"/>
      <c r="N3509" s="335"/>
    </row>
    <row r="3510" spans="11:14" x14ac:dyDescent="0.2">
      <c r="K3510" s="333"/>
      <c r="L3510" s="334"/>
      <c r="M3510" s="332"/>
      <c r="N3510" s="335"/>
    </row>
    <row r="3511" spans="11:14" x14ac:dyDescent="0.2">
      <c r="K3511" s="333"/>
      <c r="L3511" s="334"/>
      <c r="M3511" s="332"/>
      <c r="N3511" s="335"/>
    </row>
    <row r="3512" spans="11:14" x14ac:dyDescent="0.2">
      <c r="K3512" s="333"/>
      <c r="L3512" s="334"/>
      <c r="M3512" s="332"/>
      <c r="N3512" s="335"/>
    </row>
    <row r="3513" spans="11:14" x14ac:dyDescent="0.2">
      <c r="K3513" s="333"/>
      <c r="L3513" s="334"/>
      <c r="M3513" s="332"/>
      <c r="N3513" s="335"/>
    </row>
    <row r="3514" spans="11:14" x14ac:dyDescent="0.2">
      <c r="K3514" s="333"/>
      <c r="L3514" s="334"/>
      <c r="M3514" s="332"/>
      <c r="N3514" s="335"/>
    </row>
    <row r="3515" spans="11:14" x14ac:dyDescent="0.2">
      <c r="K3515" s="333"/>
      <c r="L3515" s="334"/>
      <c r="M3515" s="332"/>
      <c r="N3515" s="335"/>
    </row>
    <row r="3516" spans="11:14" x14ac:dyDescent="0.2">
      <c r="K3516" s="333"/>
      <c r="L3516" s="334"/>
      <c r="M3516" s="332"/>
      <c r="N3516" s="335"/>
    </row>
    <row r="3517" spans="11:14" x14ac:dyDescent="0.2">
      <c r="K3517" s="333"/>
      <c r="L3517" s="334"/>
      <c r="M3517" s="332"/>
      <c r="N3517" s="335"/>
    </row>
    <row r="3518" spans="11:14" x14ac:dyDescent="0.2">
      <c r="K3518" s="333"/>
      <c r="L3518" s="334"/>
      <c r="M3518" s="332"/>
      <c r="N3518" s="335"/>
    </row>
    <row r="3519" spans="11:14" x14ac:dyDescent="0.2">
      <c r="K3519" s="333"/>
      <c r="L3519" s="334"/>
      <c r="M3519" s="332"/>
      <c r="N3519" s="335"/>
    </row>
    <row r="3520" spans="11:14" x14ac:dyDescent="0.2">
      <c r="K3520" s="333"/>
      <c r="L3520" s="334"/>
      <c r="M3520" s="332"/>
      <c r="N3520" s="335"/>
    </row>
    <row r="3521" spans="11:14" x14ac:dyDescent="0.2">
      <c r="K3521" s="333"/>
      <c r="L3521" s="334"/>
      <c r="M3521" s="332"/>
      <c r="N3521" s="335"/>
    </row>
    <row r="3522" spans="11:14" x14ac:dyDescent="0.2">
      <c r="K3522" s="333"/>
      <c r="L3522" s="334"/>
      <c r="M3522" s="332"/>
      <c r="N3522" s="335"/>
    </row>
    <row r="3523" spans="11:14" x14ac:dyDescent="0.2">
      <c r="K3523" s="333"/>
      <c r="L3523" s="334"/>
      <c r="M3523" s="332"/>
      <c r="N3523" s="335"/>
    </row>
    <row r="3524" spans="11:14" x14ac:dyDescent="0.2">
      <c r="K3524" s="333"/>
      <c r="L3524" s="334"/>
      <c r="M3524" s="332"/>
      <c r="N3524" s="335"/>
    </row>
    <row r="3525" spans="11:14" x14ac:dyDescent="0.2">
      <c r="K3525" s="333"/>
      <c r="L3525" s="334"/>
      <c r="M3525" s="332"/>
      <c r="N3525" s="335"/>
    </row>
    <row r="3526" spans="11:14" x14ac:dyDescent="0.2">
      <c r="K3526" s="333"/>
      <c r="L3526" s="334"/>
      <c r="M3526" s="332"/>
      <c r="N3526" s="335"/>
    </row>
    <row r="3527" spans="11:14" x14ac:dyDescent="0.2">
      <c r="K3527" s="333"/>
      <c r="L3527" s="334"/>
      <c r="M3527" s="332"/>
      <c r="N3527" s="335"/>
    </row>
    <row r="3528" spans="11:14" x14ac:dyDescent="0.2">
      <c r="K3528" s="333"/>
      <c r="L3528" s="334"/>
      <c r="M3528" s="332"/>
      <c r="N3528" s="335"/>
    </row>
    <row r="3529" spans="11:14" x14ac:dyDescent="0.2">
      <c r="K3529" s="333"/>
      <c r="L3529" s="334"/>
      <c r="M3529" s="332"/>
      <c r="N3529" s="335"/>
    </row>
    <row r="3530" spans="11:14" x14ac:dyDescent="0.2">
      <c r="K3530" s="333"/>
      <c r="L3530" s="334"/>
      <c r="M3530" s="332"/>
      <c r="N3530" s="335"/>
    </row>
    <row r="3531" spans="11:14" x14ac:dyDescent="0.2">
      <c r="K3531" s="333"/>
      <c r="L3531" s="334"/>
      <c r="M3531" s="332"/>
      <c r="N3531" s="335"/>
    </row>
    <row r="3532" spans="11:14" x14ac:dyDescent="0.2">
      <c r="K3532" s="333"/>
      <c r="L3532" s="334"/>
      <c r="M3532" s="332"/>
      <c r="N3532" s="335"/>
    </row>
    <row r="3533" spans="11:14" x14ac:dyDescent="0.2">
      <c r="K3533" s="333"/>
      <c r="L3533" s="334"/>
      <c r="M3533" s="332"/>
      <c r="N3533" s="335"/>
    </row>
    <row r="3534" spans="11:14" x14ac:dyDescent="0.2">
      <c r="K3534" s="333"/>
      <c r="L3534" s="334"/>
      <c r="M3534" s="332"/>
      <c r="N3534" s="335"/>
    </row>
    <row r="3535" spans="11:14" x14ac:dyDescent="0.2">
      <c r="K3535" s="333"/>
      <c r="L3535" s="334"/>
      <c r="M3535" s="332"/>
      <c r="N3535" s="335"/>
    </row>
    <row r="3536" spans="11:14" x14ac:dyDescent="0.2">
      <c r="K3536" s="333"/>
      <c r="L3536" s="334"/>
      <c r="M3536" s="332"/>
      <c r="N3536" s="335"/>
    </row>
    <row r="3537" spans="11:14" x14ac:dyDescent="0.2">
      <c r="K3537" s="333"/>
      <c r="L3537" s="334"/>
      <c r="M3537" s="332"/>
      <c r="N3537" s="335"/>
    </row>
    <row r="3538" spans="11:14" x14ac:dyDescent="0.2">
      <c r="K3538" s="333"/>
      <c r="L3538" s="334"/>
      <c r="M3538" s="332"/>
      <c r="N3538" s="335"/>
    </row>
    <row r="3539" spans="11:14" x14ac:dyDescent="0.2">
      <c r="K3539" s="333"/>
      <c r="L3539" s="334"/>
      <c r="M3539" s="332"/>
      <c r="N3539" s="335"/>
    </row>
    <row r="3540" spans="11:14" x14ac:dyDescent="0.2">
      <c r="K3540" s="333"/>
      <c r="L3540" s="334"/>
      <c r="M3540" s="332"/>
      <c r="N3540" s="335"/>
    </row>
    <row r="3541" spans="11:14" x14ac:dyDescent="0.2">
      <c r="K3541" s="333"/>
      <c r="L3541" s="334"/>
      <c r="M3541" s="332"/>
      <c r="N3541" s="335"/>
    </row>
    <row r="3542" spans="11:14" x14ac:dyDescent="0.2">
      <c r="K3542" s="333"/>
      <c r="L3542" s="334"/>
      <c r="M3542" s="332"/>
      <c r="N3542" s="335"/>
    </row>
    <row r="3543" spans="11:14" x14ac:dyDescent="0.2">
      <c r="K3543" s="333"/>
      <c r="L3543" s="334"/>
      <c r="M3543" s="332"/>
      <c r="N3543" s="335"/>
    </row>
    <row r="3544" spans="11:14" x14ac:dyDescent="0.2">
      <c r="K3544" s="333"/>
      <c r="L3544" s="334"/>
      <c r="M3544" s="332"/>
      <c r="N3544" s="335"/>
    </row>
    <row r="3545" spans="11:14" x14ac:dyDescent="0.2">
      <c r="K3545" s="333"/>
      <c r="L3545" s="334"/>
      <c r="M3545" s="332"/>
      <c r="N3545" s="335"/>
    </row>
    <row r="3546" spans="11:14" x14ac:dyDescent="0.2">
      <c r="K3546" s="333"/>
      <c r="L3546" s="334"/>
      <c r="M3546" s="332"/>
      <c r="N3546" s="335"/>
    </row>
    <row r="3547" spans="11:14" x14ac:dyDescent="0.2">
      <c r="K3547" s="333"/>
      <c r="L3547" s="334"/>
      <c r="M3547" s="332"/>
      <c r="N3547" s="335"/>
    </row>
    <row r="3548" spans="11:14" x14ac:dyDescent="0.2">
      <c r="K3548" s="333"/>
      <c r="L3548" s="334"/>
      <c r="M3548" s="332"/>
      <c r="N3548" s="335"/>
    </row>
    <row r="3549" spans="11:14" x14ac:dyDescent="0.2">
      <c r="K3549" s="333"/>
      <c r="L3549" s="334"/>
      <c r="M3549" s="332"/>
      <c r="N3549" s="335"/>
    </row>
    <row r="3550" spans="11:14" x14ac:dyDescent="0.2">
      <c r="K3550" s="333"/>
      <c r="L3550" s="334"/>
      <c r="M3550" s="332"/>
      <c r="N3550" s="335"/>
    </row>
  </sheetData>
  <sheetProtection formatCells="0" formatColumns="0" formatRows="0" insertColumns="0" insertRows="0" insertHyperlinks="0" sort="0" autoFilter="0"/>
  <mergeCells count="199">
    <mergeCell ref="Q15:Q16"/>
    <mergeCell ref="B15:B16"/>
    <mergeCell ref="C15:E16"/>
    <mergeCell ref="M22:M24"/>
    <mergeCell ref="N22:N24"/>
    <mergeCell ref="Q22:Q24"/>
    <mergeCell ref="K15:K16"/>
    <mergeCell ref="X15:X16"/>
    <mergeCell ref="B17:W17"/>
    <mergeCell ref="C18:E18"/>
    <mergeCell ref="X18:X44"/>
    <mergeCell ref="B19:B21"/>
    <mergeCell ref="C19:E21"/>
    <mergeCell ref="M19:M21"/>
    <mergeCell ref="N19:N21"/>
    <mergeCell ref="Q19:Q21"/>
    <mergeCell ref="R19:R21"/>
    <mergeCell ref="R15:R16"/>
    <mergeCell ref="S15:S16"/>
    <mergeCell ref="T15:T16"/>
    <mergeCell ref="U15:U16"/>
    <mergeCell ref="V15:V16"/>
    <mergeCell ref="W15:W16"/>
    <mergeCell ref="L15:L16"/>
    <mergeCell ref="M15:M16"/>
    <mergeCell ref="F15:F16"/>
    <mergeCell ref="G15:I15"/>
    <mergeCell ref="J15:J16"/>
    <mergeCell ref="N15:N16"/>
    <mergeCell ref="O15:O16"/>
    <mergeCell ref="P15:P16"/>
    <mergeCell ref="B25:B28"/>
    <mergeCell ref="C25:E28"/>
    <mergeCell ref="M25:M28"/>
    <mergeCell ref="N25:N28"/>
    <mergeCell ref="Q25:Q28"/>
    <mergeCell ref="R25:R28"/>
    <mergeCell ref="R22:R24"/>
    <mergeCell ref="U22:U24"/>
    <mergeCell ref="V22:V24"/>
    <mergeCell ref="U19:U21"/>
    <mergeCell ref="V19:V21"/>
    <mergeCell ref="B22:B24"/>
    <mergeCell ref="C22:E24"/>
    <mergeCell ref="U25:U28"/>
    <mergeCell ref="V25:V28"/>
    <mergeCell ref="V35:V44"/>
    <mergeCell ref="B46:W46"/>
    <mergeCell ref="C47:E47"/>
    <mergeCell ref="B35:B44"/>
    <mergeCell ref="C35:E44"/>
    <mergeCell ref="M35:M44"/>
    <mergeCell ref="N35:N44"/>
    <mergeCell ref="Q35:Q44"/>
    <mergeCell ref="R35:R44"/>
    <mergeCell ref="B29:B34"/>
    <mergeCell ref="C29:E34"/>
    <mergeCell ref="M29:M34"/>
    <mergeCell ref="N29:N34"/>
    <mergeCell ref="Q29:Q34"/>
    <mergeCell ref="R29:R34"/>
    <mergeCell ref="U29:U34"/>
    <mergeCell ref="V29:V34"/>
    <mergeCell ref="X47:X61"/>
    <mergeCell ref="U50:U51"/>
    <mergeCell ref="V50:V51"/>
    <mergeCell ref="B52:B54"/>
    <mergeCell ref="C52:E54"/>
    <mergeCell ref="M52:M54"/>
    <mergeCell ref="N52:N54"/>
    <mergeCell ref="Q52:Q54"/>
    <mergeCell ref="R52:R54"/>
    <mergeCell ref="U52:U54"/>
    <mergeCell ref="V52:V54"/>
    <mergeCell ref="B50:B51"/>
    <mergeCell ref="C50:E51"/>
    <mergeCell ref="M50:M51"/>
    <mergeCell ref="N50:N51"/>
    <mergeCell ref="U35:U44"/>
    <mergeCell ref="R50:R51"/>
    <mergeCell ref="U55:U56"/>
    <mergeCell ref="V55:V56"/>
    <mergeCell ref="B57:B61"/>
    <mergeCell ref="C57:E61"/>
    <mergeCell ref="M57:M61"/>
    <mergeCell ref="N57:N61"/>
    <mergeCell ref="Q57:Q61"/>
    <mergeCell ref="R57:R61"/>
    <mergeCell ref="U57:U61"/>
    <mergeCell ref="V57:V61"/>
    <mergeCell ref="B55:B56"/>
    <mergeCell ref="C55:E56"/>
    <mergeCell ref="M55:M56"/>
    <mergeCell ref="N55:N56"/>
    <mergeCell ref="Q55:Q56"/>
    <mergeCell ref="R55:R56"/>
    <mergeCell ref="X64:X72"/>
    <mergeCell ref="C65:E65"/>
    <mergeCell ref="C66:E66"/>
    <mergeCell ref="U67:U69"/>
    <mergeCell ref="V67:V69"/>
    <mergeCell ref="B70:B71"/>
    <mergeCell ref="C70:E71"/>
    <mergeCell ref="M70:M71"/>
    <mergeCell ref="N70:N71"/>
    <mergeCell ref="Q70:Q71"/>
    <mergeCell ref="R70:R71"/>
    <mergeCell ref="U70:U71"/>
    <mergeCell ref="V70:V71"/>
    <mergeCell ref="B67:B69"/>
    <mergeCell ref="C67:E69"/>
    <mergeCell ref="M67:M69"/>
    <mergeCell ref="N67:N69"/>
    <mergeCell ref="Q67:Q69"/>
    <mergeCell ref="R67:R69"/>
    <mergeCell ref="X75:X88"/>
    <mergeCell ref="B76:B77"/>
    <mergeCell ref="C76:E77"/>
    <mergeCell ref="M76:M77"/>
    <mergeCell ref="N76:N77"/>
    <mergeCell ref="Q76:Q77"/>
    <mergeCell ref="R76:R77"/>
    <mergeCell ref="U76:U77"/>
    <mergeCell ref="V76:V77"/>
    <mergeCell ref="U78:U79"/>
    <mergeCell ref="V78:V79"/>
    <mergeCell ref="B80:B83"/>
    <mergeCell ref="C80:E83"/>
    <mergeCell ref="M80:M83"/>
    <mergeCell ref="N80:N83"/>
    <mergeCell ref="Q80:Q83"/>
    <mergeCell ref="R80:R83"/>
    <mergeCell ref="U80:U83"/>
    <mergeCell ref="V80:V83"/>
    <mergeCell ref="B78:B79"/>
    <mergeCell ref="C78:E79"/>
    <mergeCell ref="X91:X102"/>
    <mergeCell ref="B63:W63"/>
    <mergeCell ref="C102:E102"/>
    <mergeCell ref="C97:E97"/>
    <mergeCell ref="B90:W90"/>
    <mergeCell ref="C91:E91"/>
    <mergeCell ref="B92:B94"/>
    <mergeCell ref="C92:E94"/>
    <mergeCell ref="M92:M94"/>
    <mergeCell ref="N92:N94"/>
    <mergeCell ref="Q92:Q94"/>
    <mergeCell ref="R92:R94"/>
    <mergeCell ref="U92:U94"/>
    <mergeCell ref="V92:V94"/>
    <mergeCell ref="M78:M79"/>
    <mergeCell ref="N78:N79"/>
    <mergeCell ref="Q78:Q79"/>
    <mergeCell ref="R78:R79"/>
    <mergeCell ref="U84:U86"/>
    <mergeCell ref="V84:V86"/>
    <mergeCell ref="B87:B88"/>
    <mergeCell ref="C87:E88"/>
    <mergeCell ref="M87:M88"/>
    <mergeCell ref="N87:N88"/>
    <mergeCell ref="M98:M101"/>
    <mergeCell ref="N98:N101"/>
    <mergeCell ref="Q98:Q101"/>
    <mergeCell ref="R98:R101"/>
    <mergeCell ref="U98:U101"/>
    <mergeCell ref="V98:V101"/>
    <mergeCell ref="B95:B96"/>
    <mergeCell ref="C95:E96"/>
    <mergeCell ref="B98:B101"/>
    <mergeCell ref="C98:E101"/>
    <mergeCell ref="M95:M96"/>
    <mergeCell ref="N95:N96"/>
    <mergeCell ref="Q95:Q96"/>
    <mergeCell ref="R95:R96"/>
    <mergeCell ref="U95:U96"/>
    <mergeCell ref="B48:B49"/>
    <mergeCell ref="C48:E49"/>
    <mergeCell ref="M48:M49"/>
    <mergeCell ref="N48:N49"/>
    <mergeCell ref="Q48:Q49"/>
    <mergeCell ref="R48:R49"/>
    <mergeCell ref="U48:U49"/>
    <mergeCell ref="V48:V49"/>
    <mergeCell ref="V95:V96"/>
    <mergeCell ref="Q87:Q88"/>
    <mergeCell ref="R87:R88"/>
    <mergeCell ref="U87:U88"/>
    <mergeCell ref="V87:V88"/>
    <mergeCell ref="B84:B86"/>
    <mergeCell ref="C84:E86"/>
    <mergeCell ref="M84:M86"/>
    <mergeCell ref="N84:N86"/>
    <mergeCell ref="Q84:Q86"/>
    <mergeCell ref="R84:R86"/>
    <mergeCell ref="B74:W74"/>
    <mergeCell ref="C75:E75"/>
    <mergeCell ref="C72:E72"/>
    <mergeCell ref="C64:E64"/>
    <mergeCell ref="Q50:Q51"/>
  </mergeCells>
  <conditionalFormatting sqref="W15 W81:W83 W87:W89">
    <cfRule type="cellIs" dxfId="165" priority="126" operator="equal">
      <formula>"accepted"</formula>
    </cfRule>
  </conditionalFormatting>
  <conditionalFormatting sqref="W15">
    <cfRule type="cellIs" dxfId="164" priority="124" operator="equal">
      <formula>"n/a"</formula>
    </cfRule>
    <cfRule type="cellIs" dxfId="163" priority="125" operator="equal">
      <formula>"not accepted - revision pending"</formula>
    </cfRule>
  </conditionalFormatting>
  <conditionalFormatting sqref="W84:W86">
    <cfRule type="cellIs" dxfId="162" priority="122" operator="equal">
      <formula>"accepted"</formula>
    </cfRule>
  </conditionalFormatting>
  <conditionalFormatting sqref="X89">
    <cfRule type="cellIs" dxfId="161" priority="121" operator="equal">
      <formula>"accepted"</formula>
    </cfRule>
  </conditionalFormatting>
  <conditionalFormatting sqref="W101">
    <cfRule type="cellIs" dxfId="160" priority="120" operator="equal">
      <formula>"accepted"</formula>
    </cfRule>
  </conditionalFormatting>
  <conditionalFormatting sqref="W102">
    <cfRule type="cellIs" dxfId="159" priority="119" operator="equal">
      <formula>"accepted"</formula>
    </cfRule>
  </conditionalFormatting>
  <conditionalFormatting sqref="S1:V5 S18:V18 S9:S14 T22:V23 T20:T21 T25:V25 T29:V29 T26:T28 T35:V37 T30:T34 S45:T45 U55:V55 U57:V57 T70:V70 T68:T69 T72:V72 T71 S73:T73 T75:V75 U78:V78 U80:V80 U84:V85 U87:V87 T91:V91 S103:V103 T15:V15 O1:R1 O10:R14 O62:T62 S573:V1048576 T19:V19 T47:V47 Q55 Q57 T23:T24 U76:V76 U92:V92 T36:T44 T64:V67 S18:S44 S64:S72 S75:S79 S76:T89 S91:S97 U95:V95 U102:V102 U97:V98 S92:T102 S47:S61 Q50:Q53 Q47 T48:T61 U50:V53 V48">
    <cfRule type="cellIs" dxfId="158" priority="127" operator="equal">
      <formula>"на доопрацюванні"</formula>
    </cfRule>
    <cfRule type="cellIs" dxfId="157" priority="128" operator="equal">
      <formula>"не прийнято"</formula>
    </cfRule>
    <cfRule type="cellIs" dxfId="156" priority="129" operator="equal">
      <formula>"прийнято"</formula>
    </cfRule>
  </conditionalFormatting>
  <conditionalFormatting sqref="S15">
    <cfRule type="cellIs" dxfId="155" priority="118" operator="equal">
      <formula>"accepted"</formula>
    </cfRule>
  </conditionalFormatting>
  <conditionalFormatting sqref="S15">
    <cfRule type="cellIs" dxfId="154" priority="116" operator="equal">
      <formula>"n/a"</formula>
    </cfRule>
    <cfRule type="cellIs" dxfId="153" priority="117" operator="equal">
      <formula>"not accepted - revision pending"</formula>
    </cfRule>
  </conditionalFormatting>
  <conditionalFormatting sqref="O15:R15">
    <cfRule type="cellIs" dxfId="152" priority="110" operator="equal">
      <formula>"n/a"</formula>
    </cfRule>
    <cfRule type="cellIs" dxfId="151" priority="111" operator="equal">
      <formula>"not accepted - revision pending"</formula>
    </cfRule>
  </conditionalFormatting>
  <conditionalFormatting sqref="O73:R73 O573:R1048576 O89:R89 O103:R103 O18:R18 Q22:R23 Q25 Q29 Q35:Q37 O45:R45 Q64:Q67 Q70 Q72 Q75:Q76 Q78 Q80 Q84:Q85 Q87 Q91:Q92 Q19:R19 O19:P44 O64:O72 O18:O44 O75:O88 Q95 Q102 Q97:Q98 O91:O102 O47:O61">
    <cfRule type="cellIs" dxfId="150" priority="113" operator="equal">
      <formula>"доопрацьовано після верифікації"</formula>
    </cfRule>
    <cfRule type="cellIs" dxfId="149" priority="114" operator="equal">
      <formula>"не прийнято"</formula>
    </cfRule>
    <cfRule type="cellIs" dxfId="148" priority="115" operator="equal">
      <formula>"прийнято"</formula>
    </cfRule>
  </conditionalFormatting>
  <conditionalFormatting sqref="O15:R15">
    <cfRule type="cellIs" dxfId="147" priority="112" operator="equal">
      <formula>"accepted"</formula>
    </cfRule>
  </conditionalFormatting>
  <conditionalFormatting sqref="C18:C19 C22:C23 C25 C29 C35:C37 C95 C102 C97:C98 C50:C51 C48">
    <cfRule type="colorScale" priority="109">
      <colorScale>
        <cfvo type="num" val="0"/>
        <cfvo type="num" val="3"/>
        <cfvo type="num" val="5"/>
        <color rgb="FFF8696B"/>
        <color rgb="FFFFEB84"/>
        <color rgb="FF63BE7B"/>
      </colorScale>
    </cfRule>
  </conditionalFormatting>
  <conditionalFormatting sqref="C64:C67 C70 C72">
    <cfRule type="colorScale" priority="108">
      <colorScale>
        <cfvo type="num" val="0"/>
        <cfvo type="num" val="3"/>
        <cfvo type="num" val="5"/>
        <color rgb="FFF8696B"/>
        <color rgb="FFFFEB84"/>
        <color rgb="FF63BE7B"/>
      </colorScale>
    </cfRule>
  </conditionalFormatting>
  <conditionalFormatting sqref="C52:C53 C47 C55 C57">
    <cfRule type="colorScale" priority="130">
      <colorScale>
        <cfvo type="num" val="0"/>
        <cfvo type="num" val="3"/>
        <cfvo type="num" val="5"/>
        <color rgb="FFF8696B"/>
        <color rgb="FFFFEB84"/>
        <color rgb="FF63BE7B"/>
      </colorScale>
    </cfRule>
  </conditionalFormatting>
  <conditionalFormatting sqref="C9:E13">
    <cfRule type="colorScale" priority="107">
      <colorScale>
        <cfvo type="num" val="0"/>
        <cfvo type="num" val="3"/>
        <cfvo type="num" val="6"/>
        <color rgb="FFF8696B"/>
        <color rgb="FFFFEB84"/>
        <color rgb="FF63BE7B"/>
      </colorScale>
    </cfRule>
  </conditionalFormatting>
  <conditionalFormatting sqref="C75:C76 C78 C80 C84:C85 C87">
    <cfRule type="colorScale" priority="106">
      <colorScale>
        <cfvo type="num" val="0"/>
        <cfvo type="num" val="3"/>
        <cfvo type="num" val="5"/>
        <color rgb="FFF8696B"/>
        <color rgb="FFFFEB84"/>
        <color rgb="FF63BE7B"/>
      </colorScale>
    </cfRule>
  </conditionalFormatting>
  <conditionalFormatting sqref="C91:C92">
    <cfRule type="colorScale" priority="105">
      <colorScale>
        <cfvo type="num" val="0"/>
        <cfvo type="num" val="3"/>
        <cfvo type="num" val="5"/>
        <color rgb="FFF8696B"/>
        <color rgb="FFFFEB84"/>
        <color rgb="FF63BE7B"/>
      </colorScale>
    </cfRule>
  </conditionalFormatting>
  <conditionalFormatting sqref="K15:N15">
    <cfRule type="cellIs" dxfId="146" priority="102" operator="equal">
      <formula>"n/a"</formula>
    </cfRule>
    <cfRule type="cellIs" dxfId="145" priority="103" operator="equal">
      <formula>"not accepted - revision pending"</formula>
    </cfRule>
  </conditionalFormatting>
  <conditionalFormatting sqref="K15:N15">
    <cfRule type="cellIs" dxfId="144" priority="104" operator="equal">
      <formula>"accepted"</formula>
    </cfRule>
  </conditionalFormatting>
  <conditionalFormatting sqref="P64:P72 P75:P88 P47:P61 P91:P102">
    <cfRule type="cellIs" dxfId="143" priority="89" operator="equal">
      <formula>"не стосується"</formula>
    </cfRule>
    <cfRule type="cellIs" dxfId="142" priority="90" operator="equal">
      <formula>"не прийнято - на розгляді"</formula>
    </cfRule>
    <cfRule type="cellIs" dxfId="141" priority="91" operator="equal">
      <formula>"прийнято"</formula>
    </cfRule>
  </conditionalFormatting>
  <conditionalFormatting sqref="R25 R29 R35:R37 R95 R102 R97:R98 R50:R53 R48">
    <cfRule type="cellIs" dxfId="140" priority="74" operator="equal">
      <formula>"на доопрацюванні"</formula>
    </cfRule>
    <cfRule type="cellIs" dxfId="139" priority="75" operator="equal">
      <formula>"не прийнято"</formula>
    </cfRule>
    <cfRule type="cellIs" dxfId="138" priority="76" operator="equal">
      <formula>"прийнято"</formula>
    </cfRule>
  </conditionalFormatting>
  <conditionalFormatting sqref="R55 R57 R47">
    <cfRule type="cellIs" dxfId="137" priority="71" operator="equal">
      <formula>"на доопрацюванні"</formula>
    </cfRule>
    <cfRule type="cellIs" dxfId="136" priority="72" operator="equal">
      <formula>"не прийнято"</formula>
    </cfRule>
    <cfRule type="cellIs" dxfId="135" priority="73" operator="equal">
      <formula>"прийнято"</formula>
    </cfRule>
  </conditionalFormatting>
  <conditionalFormatting sqref="R64:R67 R70 R72">
    <cfRule type="cellIs" dxfId="134" priority="68" operator="equal">
      <formula>"на доопрацюванні"</formula>
    </cfRule>
    <cfRule type="cellIs" dxfId="133" priority="69" operator="equal">
      <formula>"не прийнято"</formula>
    </cfRule>
    <cfRule type="cellIs" dxfId="132" priority="70" operator="equal">
      <formula>"прийнято"</formula>
    </cfRule>
  </conditionalFormatting>
  <conditionalFormatting sqref="R75:R76 R78 R80 R84:R85 R87">
    <cfRule type="cellIs" dxfId="131" priority="65" operator="equal">
      <formula>"на доопрацюванні"</formula>
    </cfRule>
    <cfRule type="cellIs" dxfId="130" priority="66" operator="equal">
      <formula>"не прийнято"</formula>
    </cfRule>
    <cfRule type="cellIs" dxfId="129" priority="67" operator="equal">
      <formula>"прийнято"</formula>
    </cfRule>
  </conditionalFormatting>
  <conditionalFormatting sqref="R91:R92">
    <cfRule type="cellIs" dxfId="128" priority="62" operator="equal">
      <formula>"на доопрацюванні"</formula>
    </cfRule>
    <cfRule type="cellIs" dxfId="127" priority="63" operator="equal">
      <formula>"не прийнято"</formula>
    </cfRule>
    <cfRule type="cellIs" dxfId="126" priority="64" operator="equal">
      <formula>"прийнято"</formula>
    </cfRule>
  </conditionalFormatting>
  <conditionalFormatting sqref="O19:O20">
    <cfRule type="containsText" dxfId="125" priority="60" operator="containsText" text="&quot;не стосується&quot;">
      <formula>NOT(ISERROR(SEARCH("""не стосується""",O19)))</formula>
    </cfRule>
  </conditionalFormatting>
  <dataValidations xWindow="1259" yWindow="603" count="2">
    <dataValidation type="list" allowBlank="1" showInputMessage="1" showErrorMessage="1" sqref="S45 O73 O89 S89 O62 O45 S62 S73">
      <formula1>$A$2:$A$5</formula1>
    </dataValidation>
    <dataValidation allowBlank="1" showInputMessage="1" showErrorMessage="1" promptTitle="Порада:" prompt="Щоб додати пункт з нового рядка, натисніть Alt+Enter" sqref="X75 X89:X91 X64:X72 X18:X44 X47:X61"/>
  </dataValidations>
  <hyperlinks>
    <hyperlink ref="G20" r:id="rId1" display="https://ns-mrada.cg.gov.ua/index.php?id=14524&amp;tp=1"/>
    <hyperlink ref="G21" r:id="rId2" display="https://ns-mrada.cg.gov.ua/index.php?id=34004&amp;tp=1"/>
    <hyperlink ref="G22" r:id="rId3"/>
    <hyperlink ref="G23" r:id="rId4"/>
    <hyperlink ref="G24" r:id="rId5" display="https://ns-mrada.cg.gov.ua/index.php?id=34004&amp;tp=1"/>
    <hyperlink ref="G25" r:id="rId6"/>
    <hyperlink ref="G26" r:id="rId7" display="https://ns-mrada.cg.gov.ua/index.php?id=16066&amp;tp=1"/>
    <hyperlink ref="G28" r:id="rId8"/>
    <hyperlink ref="G51" r:id="rId9"/>
    <hyperlink ref="G49" r:id="rId10"/>
    <hyperlink ref="G52" r:id="rId11"/>
    <hyperlink ref="G53" r:id="rId12"/>
    <hyperlink ref="G50" r:id="rId13"/>
    <hyperlink ref="G58" r:id="rId14"/>
    <hyperlink ref="G83" r:id="rId15" display="https://ns-mrada.cg.gov.ua/index.php?id=15623&amp;tp=1"/>
    <hyperlink ref="I83" r:id="rId16"/>
    <hyperlink ref="G93" r:id="rId17" display="https://ns-mrada.cg.gov.ua/index.php?id=13095&amp;tp=1"/>
    <hyperlink ref="G95" r:id="rId18"/>
    <hyperlink ref="G96" r:id="rId19"/>
    <hyperlink ref="G65" r:id="rId20" display="https://nam10.safelinks.protection.outlook.com/?url=https%3A%2F%2Fprozorro.gov.ua%2Ftender%2Fsearch%3Fquery%3D04061978&amp;data=04%7C01%7Cvstarchyk%40globalcommunities.org%7C19d3afc45109427fe55b08d8f7f99ed8%7C486fe42a87d040e2af71a9b33ea3fcd9%7C0%7C0%7C637531999208859533%7CUnknown%7CTWFpbGZsb3d8eyJWIjoiMC4wLjAwMDAiLCJQIjoiV2luMzIiLCJBTiI6Ik1haWwiLCJXVCI6Mn0%3D%7C2000&amp;sdata=goH3cyCEQ7jUwatTb4ws5%2BTTBVxvBXnstjg%2B8nt59P8%3D&amp;reserved=0"/>
    <hyperlink ref="G66" r:id="rId21" display="https://nam10.safelinks.protection.outlook.com/?url=https%3A%2F%2Fns-mrada.cg.gov.ua%2Findex.php%3Fid%3D34251%26tp%3D1&amp;data=04%7C01%7Cvstarchyk%40globalcommunities.org%7C19d3afc45109427fe55b08d8f7f99ed8%7C486fe42a87d040e2af71a9b33ea3fcd9%7C0%7C0%7C637531999208859533%7CUnknown%7CTWFpbGZsb3d8eyJWIjoiMC4wLjAwMDAiLCJQIjoiV2luMzIiLCJBTiI6Ik1haWwiLCJXVCI6Mn0%3D%7C2000&amp;sdata=u4oNJkbJfPbHjVGset%2BoXpsOsDdPHBY9%2BhC6xrQhXpw%3D&amp;reserved=0"/>
    <hyperlink ref="G67" r:id="rId22" display="https://nam10.safelinks.protection.outlook.com/?url=https%3A%2F%2Fprozorro.gov.ua%2Ftender%2Fsearch%3Fquery%3D04061978&amp;data=04%7C01%7Cvstarchyk%40globalcommunities.org%7C19d3afc45109427fe55b08d8f7f99ed8%7C486fe42a87d040e2af71a9b33ea3fcd9%7C0%7C0%7C637531999208869492%7CUnknown%7CTWFpbGZsb3d8eyJWIjoiMC4wLjAwMDAiLCJQIjoiV2luMzIiLCJBTiI6Ik1haWwiLCJXVCI6Mn0%3D%7C2000&amp;sdata=bxHcUG2IvwknYymyoYsyfR22Y9Dbki0sPbGqqFShCKc%3D&amp;reserved=0"/>
    <hyperlink ref="G68" r:id="rId23" display="https://nam10.safelinks.protection.outlook.com/?url=https%3A%2F%2Fprozorro.gov.ua%2Ftender%2Fsearch%3Fquery%3D04061978&amp;data=04%7C01%7Cvstarchyk%40globalcommunities.org%7C19d3afc45109427fe55b08d8f7f99ed8%7C486fe42a87d040e2af71a9b33ea3fcd9%7C0%7C0%7C637531999208869492%7CUnknown%7CTWFpbGZsb3d8eyJWIjoiMC4wLjAwMDAiLCJQIjoiV2luMzIiLCJBTiI6Ik1haWwiLCJXVCI6Mn0%3D%7C2000&amp;sdata=bxHcUG2IvwknYymyoYsyfR22Y9Dbki0sPbGqqFShCKc%3D&amp;reserved=0"/>
    <hyperlink ref="G69" r:id="rId24" display="https://nam10.safelinks.protection.outlook.com/?url=https%3A%2F%2Fprozorro.gov.ua%2Ftender%2Fsearch%3Fquery%3D04061978&amp;data=04%7C01%7Cvstarchyk%40globalcommunities.org%7C19d3afc45109427fe55b08d8f7f99ed8%7C486fe42a87d040e2af71a9b33ea3fcd9%7C0%7C0%7C637531999208879445%7CUnknown%7CTWFpbGZsb3d8eyJWIjoiMC4wLjAwMDAiLCJQIjoiV2luMzIiLCJBTiI6Ik1haWwiLCJXVCI6Mn0%3D%7C2000&amp;sdata=%2BI5F1tBnRwLn3AnzDEvflwyjJGK5AS6drumFIETzVtg%3D&amp;reserved=0"/>
    <hyperlink ref="G54" r:id="rId25"/>
    <hyperlink ref="G98" r:id="rId26"/>
    <hyperlink ref="G56" r:id="rId27"/>
    <hyperlink ref="G19" r:id="rId28" display="https://ns-mrada.cg.gov.ua/index.php?id=22386&amp;tp=1"/>
    <hyperlink ref="G82" r:id="rId29"/>
    <hyperlink ref="H51" r:id="rId30" display="https://ns-mrada.cg.gov.ua/index.php?id=33991&amp;tp=1"/>
    <hyperlink ref="H68" r:id="rId31"/>
    <hyperlink ref="G55" r:id="rId32"/>
    <hyperlink ref="H50" r:id="rId33"/>
    <hyperlink ref="G77" r:id="rId34"/>
    <hyperlink ref="G79" r:id="rId35"/>
    <hyperlink ref="J78" r:id="rId36" display="https://ns-mrada.cg.gov.ua/web_docs/6694/2020/01/docs/Рішення №1115-Про затвердження переліків об’єктів комунальної власності Н-Сіверської міської ОТГ.doc"/>
    <hyperlink ref="H78" r:id="rId37"/>
    <hyperlink ref="G78" r:id="rId38"/>
    <hyperlink ref="G81" r:id="rId39"/>
    <hyperlink ref="G92" r:id="rId40"/>
    <hyperlink ref="W51" r:id="rId41" display="https://ns-mrada.cg.gov.ua/web_docs/6694/2021/03/docs/Роз._03.31_51.doc"/>
    <hyperlink ref="G80" r:id="rId42"/>
  </hyperlinks>
  <pageMargins left="0.7" right="0.7" top="0.75" bottom="0.75" header="0.3" footer="0.3"/>
  <pageSetup paperSize="9" orientation="portrait" r:id="rId43"/>
  <drawing r:id="rId44"/>
  <extLst>
    <ext xmlns:x14="http://schemas.microsoft.com/office/spreadsheetml/2009/9/main" uri="{78C0D931-6437-407d-A8EE-F0AAD7539E65}">
      <x14:conditionalFormattings>
        <x14:conditionalFormatting xmlns:xm="http://schemas.microsoft.com/office/excel/2006/main">
          <x14:cfRule type="containsText" priority="100" operator="containsText" id="{7EA3943E-A473-4436-976C-9A379604EEA7}">
            <xm:f>NOT(ISERROR(SEARCH(Статуси!$A$8,K18)))</xm:f>
            <xm:f>Статуси!$A$8</xm:f>
            <x14:dxf>
              <fill>
                <patternFill>
                  <bgColor theme="6" tint="0.59996337778862885"/>
                </patternFill>
              </fill>
            </x14:dxf>
          </x14:cfRule>
          <x14:cfRule type="containsText" priority="101" operator="containsText" id="{FD6D7CFF-F2D0-403F-BED0-8ECBA2D2492D}">
            <xm:f>NOT(ISERROR(SEARCH(Статуси!$A$7,K18)))</xm:f>
            <xm:f>Статуси!$A$7</xm:f>
            <x14:dxf>
              <font>
                <color auto="1"/>
              </font>
              <fill>
                <patternFill>
                  <bgColor rgb="FF92D050"/>
                </patternFill>
              </fill>
            </x14:dxf>
          </x14:cfRule>
          <xm:sqref>K64:L72 L18:L44 K75:L88 K91:L102 K47:L61</xm:sqref>
        </x14:conditionalFormatting>
        <x14:conditionalFormatting xmlns:xm="http://schemas.microsoft.com/office/excel/2006/main">
          <x14:cfRule type="containsText" priority="61" operator="containsText" id="{99ABE71C-EBA6-4BBF-87CF-B1E55F3DB47F}">
            <xm:f>NOT(ISERROR(SEARCH("не стосується",O18)))</xm:f>
            <xm:f>"не стосується"</xm:f>
            <x14:dxf>
              <fill>
                <patternFill>
                  <bgColor theme="2"/>
                </patternFill>
              </fill>
            </x14:dxf>
          </x14:cfRule>
          <xm:sqref>O64:O72 S18:S44 S64:S72 O18:O44 O75:O88 S75:S88 O91:O102 S91:S102 O47:O61 S47:S61</xm:sqref>
        </x14:conditionalFormatting>
        <x14:conditionalFormatting xmlns:xm="http://schemas.microsoft.com/office/excel/2006/main">
          <x14:cfRule type="containsText" priority="58" operator="containsText" id="{984EE8B7-EFFC-4948-84E7-09B171AC9C80}">
            <xm:f>NOT(ISERROR(SEARCH("не стосується",O40)))</xm:f>
            <xm:f>"не стосується"</xm:f>
            <x14:dxf>
              <fill>
                <patternFill>
                  <bgColor theme="2"/>
                </patternFill>
              </fill>
            </x14:dxf>
          </x14:cfRule>
          <xm:sqref>O40:O44</xm:sqref>
        </x14:conditionalFormatting>
        <x14:conditionalFormatting xmlns:xm="http://schemas.microsoft.com/office/excel/2006/main">
          <x14:cfRule type="containsText" priority="9" operator="containsText" id="{E29F730E-76AD-4956-902B-E99682B9345A}">
            <xm:f>NOT(ISERROR(SEARCH(Статуси!$A$8,K18)))</xm:f>
            <xm:f>Статуси!$A$8</xm:f>
            <x14:dxf>
              <fill>
                <patternFill>
                  <bgColor theme="6" tint="0.59996337778862885"/>
                </patternFill>
              </fill>
            </x14:dxf>
          </x14:cfRule>
          <x14:cfRule type="containsText" priority="10" operator="containsText" id="{3C29E501-FC26-42C1-9599-24B1E763CFF9}">
            <xm:f>NOT(ISERROR(SEARCH(Статуси!$A$7,K18)))</xm:f>
            <xm:f>Статуси!$A$7</xm:f>
            <x14:dxf>
              <font>
                <color auto="1"/>
              </font>
              <fill>
                <patternFill>
                  <bgColor rgb="FF92D050"/>
                </patternFill>
              </fill>
            </x14:dxf>
          </x14:cfRule>
          <xm:sqref>K18</xm:sqref>
        </x14:conditionalFormatting>
        <x14:conditionalFormatting xmlns:xm="http://schemas.microsoft.com/office/excel/2006/main">
          <x14:cfRule type="containsText" priority="7" operator="containsText" id="{65D454F1-FD1A-4685-BE68-2FAA0294A21B}">
            <xm:f>NOT(ISERROR(SEARCH(Статуси!$A$8,K19)))</xm:f>
            <xm:f>Статуси!$A$8</xm:f>
            <x14:dxf>
              <fill>
                <patternFill>
                  <bgColor theme="6" tint="0.59996337778862885"/>
                </patternFill>
              </fill>
            </x14:dxf>
          </x14:cfRule>
          <x14:cfRule type="containsText" priority="8" operator="containsText" id="{789BA65C-C57E-4F6D-940F-A120202FD5AC}">
            <xm:f>NOT(ISERROR(SEARCH(Статуси!$A$7,K19)))</xm:f>
            <xm:f>Статуси!$A$7</xm:f>
            <x14:dxf>
              <font>
                <color auto="1"/>
              </font>
              <fill>
                <patternFill>
                  <bgColor rgb="FF92D050"/>
                </patternFill>
              </fill>
            </x14:dxf>
          </x14:cfRule>
          <xm:sqref>K19:K44</xm:sqref>
        </x14:conditionalFormatting>
      </x14:conditionalFormattings>
    </ext>
    <ext xmlns:x14="http://schemas.microsoft.com/office/spreadsheetml/2009/9/main" uri="{CCE6A557-97BC-4b89-ADB6-D9C93CAAB3DF}">
      <x14:dataValidations xmlns:xm="http://schemas.microsoft.com/office/excel/2006/main" xWindow="1259" yWindow="603" count="3">
        <x14:dataValidation type="list" allowBlank="1" showInputMessage="1" showErrorMessage="1">
          <x14:formula1>
            <xm:f>Статуси!$A$7:$A$8</xm:f>
          </x14:formula1>
          <xm:sqref>K64:K72 K18:K44 K75:K88 K91:K102 K47:K61</xm:sqref>
        </x14:dataValidation>
        <x14:dataValidation type="list" allowBlank="1" showInputMessage="1" showErrorMessage="1">
          <x14:formula1>
            <xm:f>Статуси!$A$12:$A$14</xm:f>
          </x14:formula1>
          <xm:sqref>O18:O44 O64:O72 O75:O88 O91:O102 O47:O61</xm:sqref>
        </x14:dataValidation>
        <x14:dataValidation type="list" allowBlank="1" showInputMessage="1" showErrorMessage="1">
          <x14:formula1>
            <xm:f>Статуси!$A$2:$A$4</xm:f>
          </x14:formula1>
          <xm:sqref>S64:S72 S18:S44 S75:S88 S91:S102 S47:S61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566"/>
  <sheetViews>
    <sheetView showGridLines="0" topLeftCell="A83" zoomScale="70" zoomScaleNormal="70" workbookViewId="0">
      <selection activeCell="B86" sqref="B86:B87"/>
    </sheetView>
  </sheetViews>
  <sheetFormatPr defaultColWidth="9.140625" defaultRowHeight="15" x14ac:dyDescent="0.2"/>
  <cols>
    <col min="1" max="1" width="1.7109375" style="36" customWidth="1"/>
    <col min="2" max="2" width="75.28515625" style="324" customWidth="1"/>
    <col min="3" max="3" width="3.85546875" style="325" hidden="1" customWidth="1"/>
    <col min="4" max="5" width="3.85546875" style="325" customWidth="1"/>
    <col min="6" max="6" width="63.140625" style="437" customWidth="1"/>
    <col min="7" max="7" width="18.28515625" style="483" bestFit="1" customWidth="1"/>
    <col min="8" max="9" width="19.140625" style="483" customWidth="1"/>
    <col min="10" max="10" width="38.5703125" style="483" customWidth="1"/>
    <col min="11" max="11" width="14.42578125" style="504" hidden="1" customWidth="1"/>
    <col min="12" max="12" width="6.140625" style="396" hidden="1" customWidth="1"/>
    <col min="13" max="13" width="5.7109375" style="503" hidden="1" customWidth="1"/>
    <col min="14" max="14" width="6.5703125" style="396" hidden="1" customWidth="1"/>
    <col min="15" max="15" width="14.28515625" style="244" customWidth="1"/>
    <col min="16" max="16" width="3.85546875" style="238" hidden="1" customWidth="1"/>
    <col min="17" max="17" width="6.140625" style="238" hidden="1" customWidth="1"/>
    <col min="18" max="18" width="5.5703125" style="238" hidden="1" customWidth="1"/>
    <col min="19" max="19" width="11.85546875" style="244" customWidth="1"/>
    <col min="20" max="20" width="6.5703125" style="238" hidden="1" customWidth="1"/>
    <col min="21" max="21" width="5.7109375" style="238" hidden="1" customWidth="1"/>
    <col min="22" max="22" width="8.7109375" style="238" hidden="1" customWidth="1"/>
    <col min="23" max="23" width="29" style="488" customWidth="1"/>
    <col min="24" max="24" width="47.85546875" style="3" customWidth="1"/>
    <col min="25" max="25" width="2.7109375" style="121" customWidth="1"/>
    <col min="26" max="82" width="9.140625" style="36"/>
    <col min="83" max="16384" width="9.140625" style="3"/>
  </cols>
  <sheetData>
    <row r="1" spans="1:83" s="36" customFormat="1" ht="9" customHeight="1" x14ac:dyDescent="0.2">
      <c r="B1" s="319"/>
      <c r="C1" s="320"/>
      <c r="D1" s="320"/>
      <c r="E1" s="320"/>
      <c r="F1" s="436"/>
      <c r="G1" s="484"/>
      <c r="H1" s="484"/>
      <c r="I1" s="484"/>
      <c r="J1" s="485"/>
      <c r="K1" s="240"/>
      <c r="L1" s="276"/>
      <c r="M1" s="485"/>
      <c r="N1" s="276"/>
      <c r="O1" s="240"/>
      <c r="P1" s="276"/>
      <c r="Q1" s="276"/>
      <c r="R1" s="233"/>
      <c r="S1" s="241"/>
      <c r="T1" s="233"/>
      <c r="U1" s="233"/>
      <c r="V1" s="233"/>
      <c r="W1" s="484"/>
      <c r="Y1" s="121"/>
    </row>
    <row r="2" spans="1:83" x14ac:dyDescent="0.2">
      <c r="J2" s="486"/>
      <c r="K2" s="491"/>
      <c r="L2" s="329"/>
      <c r="M2" s="486"/>
      <c r="N2" s="329"/>
      <c r="O2" s="329"/>
      <c r="P2" s="329"/>
      <c r="Q2" s="329"/>
      <c r="S2" s="238"/>
    </row>
    <row r="3" spans="1:83" x14ac:dyDescent="0.2">
      <c r="J3" s="486"/>
      <c r="K3" s="491"/>
      <c r="L3" s="329"/>
      <c r="M3" s="486"/>
      <c r="N3" s="329"/>
      <c r="O3" s="329"/>
      <c r="P3" s="329"/>
      <c r="Q3" s="329"/>
      <c r="S3" s="238"/>
    </row>
    <row r="4" spans="1:83" x14ac:dyDescent="0.2">
      <c r="J4" s="486"/>
      <c r="K4" s="491"/>
      <c r="L4" s="329"/>
      <c r="M4" s="486"/>
      <c r="N4" s="329"/>
      <c r="O4" s="329"/>
      <c r="P4" s="329"/>
      <c r="Q4" s="329"/>
      <c r="S4" s="238"/>
    </row>
    <row r="5" spans="1:83" ht="3.75" customHeight="1" x14ac:dyDescent="0.2">
      <c r="J5" s="487"/>
      <c r="K5" s="492"/>
      <c r="L5" s="335"/>
      <c r="M5" s="487"/>
      <c r="N5" s="335"/>
      <c r="O5" s="335"/>
      <c r="P5" s="335"/>
      <c r="Q5" s="335"/>
      <c r="R5" s="337"/>
      <c r="S5" s="337"/>
      <c r="T5" s="337"/>
      <c r="U5" s="337"/>
      <c r="V5" s="337"/>
      <c r="W5" s="483"/>
      <c r="X5" s="121"/>
      <c r="CE5" s="36"/>
    </row>
    <row r="6" spans="1:83" ht="26.25" customHeight="1" x14ac:dyDescent="0.2">
      <c r="B6" s="398" t="s">
        <v>163</v>
      </c>
      <c r="C6" s="398"/>
      <c r="D6" s="398"/>
      <c r="E6" s="398"/>
      <c r="F6" s="438"/>
      <c r="G6" s="343"/>
      <c r="H6" s="343"/>
      <c r="I6" s="343"/>
      <c r="J6" s="343"/>
      <c r="K6" s="242"/>
      <c r="L6" s="343"/>
      <c r="M6" s="343"/>
      <c r="N6" s="343"/>
      <c r="O6" s="242"/>
      <c r="P6" s="236"/>
      <c r="Q6" s="236"/>
      <c r="R6" s="236"/>
      <c r="S6" s="242"/>
      <c r="T6" s="236"/>
      <c r="U6" s="236"/>
      <c r="V6" s="236"/>
      <c r="W6" s="493"/>
      <c r="X6" s="124"/>
      <c r="CE6" s="36"/>
    </row>
    <row r="7" spans="1:83" s="121" customFormat="1" ht="4.5" customHeight="1" x14ac:dyDescent="0.3">
      <c r="A7" s="36"/>
      <c r="B7" s="399"/>
      <c r="C7" s="399"/>
      <c r="D7" s="399"/>
      <c r="E7" s="399"/>
      <c r="F7" s="439"/>
      <c r="G7" s="347"/>
      <c r="H7" s="347"/>
      <c r="I7" s="347"/>
      <c r="J7" s="347"/>
      <c r="K7" s="243"/>
      <c r="L7" s="347"/>
      <c r="M7" s="347"/>
      <c r="N7" s="347"/>
      <c r="O7" s="243"/>
      <c r="P7" s="237"/>
      <c r="Q7" s="237"/>
      <c r="R7" s="237"/>
      <c r="S7" s="243"/>
      <c r="T7" s="237"/>
      <c r="U7" s="237"/>
      <c r="V7" s="237"/>
      <c r="W7" s="494"/>
      <c r="X7" s="119"/>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s="121" customFormat="1" ht="12" customHeight="1" x14ac:dyDescent="0.3">
      <c r="A8" s="36"/>
      <c r="B8" s="399"/>
      <c r="C8" s="400" t="s">
        <v>107</v>
      </c>
      <c r="D8" s="400" t="s">
        <v>20</v>
      </c>
      <c r="E8" s="400" t="s">
        <v>21</v>
      </c>
      <c r="F8" s="345"/>
      <c r="G8" s="347"/>
      <c r="H8" s="347"/>
      <c r="I8" s="347"/>
      <c r="J8" s="347"/>
      <c r="K8" s="243"/>
      <c r="L8" s="347"/>
      <c r="M8" s="347"/>
      <c r="N8" s="347"/>
      <c r="O8" s="243"/>
      <c r="P8" s="237"/>
      <c r="Q8" s="237"/>
      <c r="R8" s="237"/>
      <c r="S8" s="243"/>
      <c r="T8" s="237"/>
      <c r="U8" s="237"/>
      <c r="V8" s="237"/>
      <c r="W8" s="494"/>
      <c r="X8" s="119"/>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ht="15.75" x14ac:dyDescent="0.25">
      <c r="B9" s="401" t="s">
        <v>164</v>
      </c>
      <c r="C9" s="318">
        <f>MAX(N18:N46)</f>
        <v>0</v>
      </c>
      <c r="D9" s="318">
        <f>MAX(R18:R46)</f>
        <v>0</v>
      </c>
      <c r="E9" s="402">
        <f>MAX(V18:V46)</f>
        <v>0</v>
      </c>
      <c r="F9" s="349"/>
      <c r="G9" s="488"/>
      <c r="H9" s="488"/>
      <c r="I9" s="488"/>
      <c r="J9" s="486"/>
      <c r="K9" s="491"/>
      <c r="L9" s="329"/>
      <c r="M9" s="486"/>
      <c r="N9" s="329"/>
      <c r="O9" s="329"/>
      <c r="S9" s="238"/>
      <c r="CE9" s="36"/>
    </row>
    <row r="10" spans="1:83" ht="15.75" customHeight="1" x14ac:dyDescent="0.25">
      <c r="B10" s="401" t="s">
        <v>165</v>
      </c>
      <c r="C10" s="318">
        <f>MAX(N49:N55)</f>
        <v>0</v>
      </c>
      <c r="D10" s="318">
        <f>MAX(R49:R55)</f>
        <v>1</v>
      </c>
      <c r="E10" s="402">
        <f>MAX(V49:V55)</f>
        <v>1</v>
      </c>
      <c r="F10" s="440"/>
      <c r="G10" s="488"/>
      <c r="H10" s="488"/>
      <c r="I10" s="488"/>
      <c r="J10" s="486"/>
      <c r="K10" s="491"/>
      <c r="L10" s="329"/>
      <c r="M10" s="486"/>
      <c r="N10" s="329"/>
      <c r="O10" s="329"/>
      <c r="S10" s="238"/>
      <c r="CE10" s="36"/>
    </row>
    <row r="11" spans="1:83" ht="15.75" customHeight="1" x14ac:dyDescent="0.25">
      <c r="B11" s="401" t="s">
        <v>166</v>
      </c>
      <c r="C11" s="318">
        <f>MAX(N58:N82)</f>
        <v>0</v>
      </c>
      <c r="D11" s="318">
        <f>MAX(R58:R82)</f>
        <v>1</v>
      </c>
      <c r="E11" s="402">
        <f>MAX(V58:V82)</f>
        <v>0</v>
      </c>
      <c r="F11" s="440"/>
      <c r="G11" s="488"/>
      <c r="H11" s="488"/>
      <c r="I11" s="488"/>
      <c r="J11" s="486"/>
      <c r="K11" s="491"/>
      <c r="L11" s="329"/>
      <c r="M11" s="486"/>
      <c r="N11" s="329"/>
      <c r="O11" s="491"/>
      <c r="X11" s="121"/>
      <c r="CE11" s="36"/>
    </row>
    <row r="12" spans="1:83" ht="15.75" customHeight="1" x14ac:dyDescent="0.25">
      <c r="B12" s="401" t="s">
        <v>167</v>
      </c>
      <c r="C12" s="318">
        <f>MAX(N85:N94)</f>
        <v>0</v>
      </c>
      <c r="D12" s="318">
        <f>MAX(R85:R94)</f>
        <v>0</v>
      </c>
      <c r="E12" s="402">
        <f>MAX(V85:V94)</f>
        <v>0</v>
      </c>
      <c r="F12" s="440"/>
      <c r="G12" s="488"/>
      <c r="H12" s="488"/>
      <c r="I12" s="488"/>
      <c r="J12" s="486"/>
      <c r="K12" s="491"/>
      <c r="L12" s="329"/>
      <c r="M12" s="486"/>
      <c r="N12" s="329"/>
      <c r="O12" s="491"/>
      <c r="CE12" s="36"/>
    </row>
    <row r="13" spans="1:83" ht="15.75" customHeight="1" x14ac:dyDescent="0.25">
      <c r="B13" s="401" t="s">
        <v>168</v>
      </c>
      <c r="C13" s="318">
        <f>MAX(N97:N118)</f>
        <v>0</v>
      </c>
      <c r="D13" s="318">
        <f>MAX(R97:R118)</f>
        <v>1</v>
      </c>
      <c r="E13" s="402">
        <f>MAX(V97:V118)</f>
        <v>1</v>
      </c>
      <c r="F13" s="440"/>
      <c r="J13" s="487"/>
      <c r="K13" s="492"/>
      <c r="L13" s="335"/>
      <c r="M13" s="487"/>
      <c r="N13" s="335"/>
      <c r="O13" s="491"/>
    </row>
    <row r="14" spans="1:83" ht="3.75" customHeight="1" x14ac:dyDescent="0.2">
      <c r="J14" s="487"/>
      <c r="K14" s="492"/>
      <c r="L14" s="335"/>
      <c r="M14" s="487"/>
      <c r="N14" s="335"/>
      <c r="O14" s="491"/>
    </row>
    <row r="15" spans="1:83" s="353" customFormat="1" ht="30.75" customHeight="1" x14ac:dyDescent="0.25">
      <c r="A15" s="351"/>
      <c r="B15" s="915" t="s">
        <v>15</v>
      </c>
      <c r="C15" s="916" t="s">
        <v>16</v>
      </c>
      <c r="D15" s="917"/>
      <c r="E15" s="918"/>
      <c r="F15" s="910" t="s">
        <v>17</v>
      </c>
      <c r="G15" s="912" t="s">
        <v>18</v>
      </c>
      <c r="H15" s="913"/>
      <c r="I15" s="913"/>
      <c r="J15" s="914" t="s">
        <v>19</v>
      </c>
      <c r="K15" s="939" t="s">
        <v>107</v>
      </c>
      <c r="L15" s="937" t="s">
        <v>119</v>
      </c>
      <c r="M15" s="935" t="s">
        <v>112</v>
      </c>
      <c r="N15" s="935" t="s">
        <v>113</v>
      </c>
      <c r="O15" s="936" t="s">
        <v>20</v>
      </c>
      <c r="P15" s="935" t="s">
        <v>124</v>
      </c>
      <c r="Q15" s="937" t="s">
        <v>110</v>
      </c>
      <c r="R15" s="935" t="s">
        <v>111</v>
      </c>
      <c r="S15" s="936" t="s">
        <v>21</v>
      </c>
      <c r="T15" s="941" t="s">
        <v>118</v>
      </c>
      <c r="U15" s="937" t="s">
        <v>109</v>
      </c>
      <c r="V15" s="943" t="s">
        <v>108</v>
      </c>
      <c r="W15" s="936" t="s">
        <v>22</v>
      </c>
      <c r="X15" s="921" t="s">
        <v>23</v>
      </c>
      <c r="Y15" s="352"/>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row>
    <row r="16" spans="1:83" s="353" customFormat="1" ht="37.5" customHeight="1" x14ac:dyDescent="0.25">
      <c r="A16" s="351"/>
      <c r="B16" s="915"/>
      <c r="C16" s="919"/>
      <c r="D16" s="911"/>
      <c r="E16" s="920"/>
      <c r="F16" s="911"/>
      <c r="G16" s="489" t="s">
        <v>24</v>
      </c>
      <c r="H16" s="489" t="s">
        <v>25</v>
      </c>
      <c r="I16" s="490" t="s">
        <v>26</v>
      </c>
      <c r="J16" s="914"/>
      <c r="K16" s="939"/>
      <c r="L16" s="938"/>
      <c r="M16" s="935"/>
      <c r="N16" s="935"/>
      <c r="O16" s="936"/>
      <c r="P16" s="935"/>
      <c r="Q16" s="938"/>
      <c r="R16" s="935"/>
      <c r="S16" s="936"/>
      <c r="T16" s="942"/>
      <c r="U16" s="938"/>
      <c r="V16" s="942"/>
      <c r="W16" s="936"/>
      <c r="X16" s="921"/>
      <c r="Y16" s="352"/>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row>
    <row r="17" spans="2:24" ht="18" x14ac:dyDescent="0.2">
      <c r="B17" s="940" t="s">
        <v>169</v>
      </c>
      <c r="C17" s="881"/>
      <c r="D17" s="881"/>
      <c r="E17" s="881"/>
      <c r="F17" s="922"/>
      <c r="G17" s="922"/>
      <c r="H17" s="922"/>
      <c r="I17" s="922"/>
      <c r="J17" s="922"/>
      <c r="K17" s="922"/>
      <c r="L17" s="922"/>
      <c r="M17" s="922"/>
      <c r="N17" s="922"/>
      <c r="O17" s="881"/>
      <c r="P17" s="922"/>
      <c r="Q17" s="922"/>
      <c r="R17" s="922"/>
      <c r="S17" s="922"/>
      <c r="T17" s="922"/>
      <c r="U17" s="922"/>
      <c r="V17" s="922"/>
      <c r="W17" s="922"/>
      <c r="X17" s="142"/>
    </row>
    <row r="18" spans="2:24" ht="127.5" x14ac:dyDescent="0.2">
      <c r="B18" s="451" t="s">
        <v>173</v>
      </c>
      <c r="C18" s="883">
        <v>0</v>
      </c>
      <c r="D18" s="884"/>
      <c r="E18" s="885"/>
      <c r="F18" s="452" t="s">
        <v>301</v>
      </c>
      <c r="G18" s="451" t="s">
        <v>927</v>
      </c>
      <c r="H18" s="453" t="s">
        <v>939</v>
      </c>
      <c r="I18" s="354"/>
      <c r="J18" s="535" t="s">
        <v>928</v>
      </c>
      <c r="K18" s="495"/>
      <c r="L18" s="474">
        <f>IF(K18="виконано, є підтвердження",1,0)</f>
        <v>0</v>
      </c>
      <c r="M18" s="474">
        <f>L18</f>
        <v>0</v>
      </c>
      <c r="N18" s="474">
        <f xml:space="preserve"> IF(M18=1,0,0)</f>
        <v>0</v>
      </c>
      <c r="O18" s="513" t="s">
        <v>28</v>
      </c>
      <c r="P18" s="522">
        <f>IF(OR(O18="прийнято", O18="доопрацьовано після верифікації"),1,0)</f>
        <v>1</v>
      </c>
      <c r="Q18" s="9">
        <f>P18</f>
        <v>1</v>
      </c>
      <c r="R18" s="9">
        <f xml:space="preserve"> IF(Q18=1,0,0)</f>
        <v>0</v>
      </c>
      <c r="S18" s="497" t="s">
        <v>28</v>
      </c>
      <c r="T18" s="432">
        <f>IF($S18="прийнято",1,0)</f>
        <v>1</v>
      </c>
      <c r="U18" s="432">
        <f>T18</f>
        <v>1</v>
      </c>
      <c r="V18" s="432">
        <f xml:space="preserve"> IF(U18=1,0,0)</f>
        <v>0</v>
      </c>
      <c r="W18" s="473"/>
      <c r="X18" s="806" t="s">
        <v>29</v>
      </c>
    </row>
    <row r="19" spans="2:24" ht="63.75" x14ac:dyDescent="0.2">
      <c r="B19" s="926" t="s">
        <v>174</v>
      </c>
      <c r="C19" s="861">
        <v>1</v>
      </c>
      <c r="D19" s="862"/>
      <c r="E19" s="863"/>
      <c r="F19" s="453" t="s">
        <v>730</v>
      </c>
      <c r="G19" s="360"/>
      <c r="H19" s="360"/>
      <c r="I19" s="360"/>
      <c r="J19" s="533" t="s">
        <v>929</v>
      </c>
      <c r="K19" s="495"/>
      <c r="L19" s="474">
        <f t="shared" ref="L19:L46" si="0">IF(K19="виконано, є підтвердження",1,0)</f>
        <v>0</v>
      </c>
      <c r="M19" s="878">
        <f>SUM(L19:L22)</f>
        <v>0</v>
      </c>
      <c r="N19" s="878" t="str">
        <f>IF(AND(N18=0,M19=4),1,"")</f>
        <v/>
      </c>
      <c r="O19" s="513" t="s">
        <v>121</v>
      </c>
      <c r="P19" s="522">
        <f t="shared" ref="P19:P46" si="1">IF(OR(O19="прийнято", O19="доопрацьовано після верифікації"),1,0)</f>
        <v>0</v>
      </c>
      <c r="Q19" s="769">
        <f>SUM(P19:P22)</f>
        <v>0</v>
      </c>
      <c r="R19" s="769" t="str">
        <f>IF(AND(R18=0,Q19=4),1,"")</f>
        <v/>
      </c>
      <c r="S19" s="497" t="s">
        <v>121</v>
      </c>
      <c r="T19" s="432">
        <f t="shared" ref="T19:T46" si="2">IF($S19="прийнято",1,0)</f>
        <v>0</v>
      </c>
      <c r="U19" s="818">
        <f>SUM(T19:T22)</f>
        <v>0</v>
      </c>
      <c r="V19" s="818" t="str">
        <f>IF(AND(V18=0,U19=4),1,"")</f>
        <v/>
      </c>
      <c r="W19" s="473"/>
      <c r="X19" s="807"/>
    </row>
    <row r="20" spans="2:24" ht="25.5" x14ac:dyDescent="0.2">
      <c r="B20" s="926"/>
      <c r="C20" s="875"/>
      <c r="D20" s="876"/>
      <c r="E20" s="877"/>
      <c r="F20" s="453" t="s">
        <v>302</v>
      </c>
      <c r="G20" s="360"/>
      <c r="H20" s="360"/>
      <c r="I20" s="360"/>
      <c r="J20" s="533"/>
      <c r="K20" s="495"/>
      <c r="L20" s="474">
        <f t="shared" si="0"/>
        <v>0</v>
      </c>
      <c r="M20" s="879"/>
      <c r="N20" s="879"/>
      <c r="O20" s="513"/>
      <c r="P20" s="522">
        <f t="shared" si="1"/>
        <v>0</v>
      </c>
      <c r="Q20" s="770"/>
      <c r="R20" s="770"/>
      <c r="S20" s="497"/>
      <c r="T20" s="432">
        <f t="shared" si="2"/>
        <v>0</v>
      </c>
      <c r="U20" s="819"/>
      <c r="V20" s="819"/>
      <c r="W20" s="473"/>
      <c r="X20" s="807"/>
    </row>
    <row r="21" spans="2:24" ht="38.25" x14ac:dyDescent="0.2">
      <c r="B21" s="926"/>
      <c r="C21" s="875"/>
      <c r="D21" s="876"/>
      <c r="E21" s="877"/>
      <c r="F21" s="452" t="s">
        <v>303</v>
      </c>
      <c r="G21" s="363"/>
      <c r="H21" s="363"/>
      <c r="I21" s="363"/>
      <c r="J21" s="535"/>
      <c r="K21" s="495"/>
      <c r="L21" s="474">
        <f t="shared" si="0"/>
        <v>0</v>
      </c>
      <c r="M21" s="879"/>
      <c r="N21" s="879"/>
      <c r="O21" s="513"/>
      <c r="P21" s="522">
        <f t="shared" si="1"/>
        <v>0</v>
      </c>
      <c r="Q21" s="770"/>
      <c r="R21" s="770"/>
      <c r="S21" s="497"/>
      <c r="T21" s="432">
        <f t="shared" si="2"/>
        <v>0</v>
      </c>
      <c r="U21" s="819"/>
      <c r="V21" s="819"/>
      <c r="W21" s="473"/>
      <c r="X21" s="807"/>
    </row>
    <row r="22" spans="2:24" ht="38.25" x14ac:dyDescent="0.2">
      <c r="B22" s="926"/>
      <c r="C22" s="864"/>
      <c r="D22" s="865"/>
      <c r="E22" s="866"/>
      <c r="F22" s="453" t="s">
        <v>304</v>
      </c>
      <c r="G22" s="363"/>
      <c r="H22" s="363"/>
      <c r="I22" s="363"/>
      <c r="J22" s="535"/>
      <c r="K22" s="495"/>
      <c r="L22" s="474">
        <f t="shared" si="0"/>
        <v>0</v>
      </c>
      <c r="M22" s="886"/>
      <c r="N22" s="886"/>
      <c r="O22" s="513"/>
      <c r="P22" s="522">
        <f t="shared" si="1"/>
        <v>0</v>
      </c>
      <c r="Q22" s="771"/>
      <c r="R22" s="771"/>
      <c r="S22" s="497"/>
      <c r="T22" s="432">
        <f t="shared" si="2"/>
        <v>0</v>
      </c>
      <c r="U22" s="820"/>
      <c r="V22" s="820"/>
      <c r="W22" s="473"/>
      <c r="X22" s="807"/>
    </row>
    <row r="23" spans="2:24" ht="25.5" x14ac:dyDescent="0.2">
      <c r="B23" s="926" t="s">
        <v>175</v>
      </c>
      <c r="C23" s="861">
        <v>2</v>
      </c>
      <c r="D23" s="862"/>
      <c r="E23" s="863"/>
      <c r="F23" s="454" t="s">
        <v>305</v>
      </c>
      <c r="G23" s="360"/>
      <c r="H23" s="360"/>
      <c r="I23" s="360"/>
      <c r="J23" s="533"/>
      <c r="K23" s="495"/>
      <c r="L23" s="474">
        <f t="shared" si="0"/>
        <v>0</v>
      </c>
      <c r="M23" s="878">
        <f>SUM(L23:L27)</f>
        <v>0</v>
      </c>
      <c r="N23" s="878" t="str">
        <f>IF(AND(N18=0,N19=1,M23=5),2,"")</f>
        <v/>
      </c>
      <c r="O23" s="513"/>
      <c r="P23" s="522">
        <f t="shared" si="1"/>
        <v>0</v>
      </c>
      <c r="Q23" s="769">
        <f>SUM(P23:P27)</f>
        <v>0</v>
      </c>
      <c r="R23" s="769" t="str">
        <f>IF(AND(R18=0,R19=1,Q23=5),2,"")</f>
        <v/>
      </c>
      <c r="S23" s="497"/>
      <c r="T23" s="432">
        <f t="shared" si="2"/>
        <v>0</v>
      </c>
      <c r="U23" s="818">
        <f>SUM(T23:T27)</f>
        <v>0</v>
      </c>
      <c r="V23" s="818" t="str">
        <f>IF(AND(V18=0,V19=1,U23=5),2,"")</f>
        <v/>
      </c>
      <c r="W23" s="473"/>
      <c r="X23" s="807"/>
    </row>
    <row r="24" spans="2:24" ht="25.5" x14ac:dyDescent="0.2">
      <c r="B24" s="926"/>
      <c r="C24" s="875"/>
      <c r="D24" s="876"/>
      <c r="E24" s="877"/>
      <c r="F24" s="453" t="s">
        <v>306</v>
      </c>
      <c r="G24" s="360"/>
      <c r="H24" s="360"/>
      <c r="I24" s="360"/>
      <c r="J24" s="533"/>
      <c r="K24" s="495"/>
      <c r="L24" s="474">
        <f t="shared" si="0"/>
        <v>0</v>
      </c>
      <c r="M24" s="879"/>
      <c r="N24" s="879"/>
      <c r="O24" s="513"/>
      <c r="P24" s="522">
        <f t="shared" si="1"/>
        <v>0</v>
      </c>
      <c r="Q24" s="770"/>
      <c r="R24" s="770"/>
      <c r="S24" s="497"/>
      <c r="T24" s="432">
        <f t="shared" si="2"/>
        <v>0</v>
      </c>
      <c r="U24" s="819"/>
      <c r="V24" s="819"/>
      <c r="W24" s="473"/>
      <c r="X24" s="807"/>
    </row>
    <row r="25" spans="2:24" ht="25.5" x14ac:dyDescent="0.2">
      <c r="B25" s="926"/>
      <c r="C25" s="875"/>
      <c r="D25" s="876"/>
      <c r="E25" s="877"/>
      <c r="F25" s="453" t="s">
        <v>307</v>
      </c>
      <c r="G25" s="360"/>
      <c r="H25" s="360"/>
      <c r="I25" s="360"/>
      <c r="J25" s="533"/>
      <c r="K25" s="495"/>
      <c r="L25" s="474">
        <f t="shared" si="0"/>
        <v>0</v>
      </c>
      <c r="M25" s="879"/>
      <c r="N25" s="879"/>
      <c r="O25" s="513"/>
      <c r="P25" s="522">
        <f t="shared" si="1"/>
        <v>0</v>
      </c>
      <c r="Q25" s="770"/>
      <c r="R25" s="770"/>
      <c r="S25" s="497"/>
      <c r="T25" s="432">
        <f t="shared" si="2"/>
        <v>0</v>
      </c>
      <c r="U25" s="819"/>
      <c r="V25" s="819"/>
      <c r="W25" s="473"/>
      <c r="X25" s="807"/>
    </row>
    <row r="26" spans="2:24" ht="38.25" x14ac:dyDescent="0.2">
      <c r="B26" s="926"/>
      <c r="C26" s="875"/>
      <c r="D26" s="876"/>
      <c r="E26" s="877"/>
      <c r="F26" s="453" t="s">
        <v>308</v>
      </c>
      <c r="G26" s="360"/>
      <c r="H26" s="360"/>
      <c r="I26" s="360"/>
      <c r="J26" s="533"/>
      <c r="K26" s="495"/>
      <c r="L26" s="474">
        <f t="shared" si="0"/>
        <v>0</v>
      </c>
      <c r="M26" s="879"/>
      <c r="N26" s="879"/>
      <c r="O26" s="513"/>
      <c r="P26" s="522">
        <f t="shared" si="1"/>
        <v>0</v>
      </c>
      <c r="Q26" s="770"/>
      <c r="R26" s="770"/>
      <c r="S26" s="497"/>
      <c r="T26" s="432">
        <f t="shared" si="2"/>
        <v>0</v>
      </c>
      <c r="U26" s="819"/>
      <c r="V26" s="819"/>
      <c r="W26" s="473"/>
      <c r="X26" s="807"/>
    </row>
    <row r="27" spans="2:24" ht="25.5" x14ac:dyDescent="0.2">
      <c r="B27" s="926"/>
      <c r="C27" s="864"/>
      <c r="D27" s="865"/>
      <c r="E27" s="866"/>
      <c r="F27" s="453" t="s">
        <v>309</v>
      </c>
      <c r="G27" s="360"/>
      <c r="H27" s="360"/>
      <c r="I27" s="360"/>
      <c r="J27" s="533"/>
      <c r="K27" s="495"/>
      <c r="L27" s="474">
        <f t="shared" si="0"/>
        <v>0</v>
      </c>
      <c r="M27" s="886"/>
      <c r="N27" s="886"/>
      <c r="O27" s="513"/>
      <c r="P27" s="522">
        <f t="shared" si="1"/>
        <v>0</v>
      </c>
      <c r="Q27" s="771"/>
      <c r="R27" s="771"/>
      <c r="S27" s="497"/>
      <c r="T27" s="432">
        <f t="shared" si="2"/>
        <v>0</v>
      </c>
      <c r="U27" s="820"/>
      <c r="V27" s="820"/>
      <c r="W27" s="473"/>
      <c r="X27" s="807"/>
    </row>
    <row r="28" spans="2:24" ht="25.5" x14ac:dyDescent="0.2">
      <c r="B28" s="926" t="s">
        <v>176</v>
      </c>
      <c r="C28" s="861">
        <v>3</v>
      </c>
      <c r="D28" s="862"/>
      <c r="E28" s="863"/>
      <c r="F28" s="419" t="s">
        <v>310</v>
      </c>
      <c r="G28" s="360"/>
      <c r="H28" s="360"/>
      <c r="I28" s="360"/>
      <c r="J28" s="533"/>
      <c r="K28" s="495"/>
      <c r="L28" s="474">
        <f t="shared" si="0"/>
        <v>0</v>
      </c>
      <c r="M28" s="878">
        <f>SUM(L28:L35)</f>
        <v>0</v>
      </c>
      <c r="N28" s="878" t="str">
        <f>IF(AND(N18=0,N19=1,N23=2,M28=8),3,"")</f>
        <v/>
      </c>
      <c r="O28" s="513"/>
      <c r="P28" s="522">
        <f t="shared" si="1"/>
        <v>0</v>
      </c>
      <c r="Q28" s="769">
        <f>SUM(P28:P35)</f>
        <v>0</v>
      </c>
      <c r="R28" s="769" t="str">
        <f>IF(AND(R18=0,R19=1,R23=2,Q28=8),3,"")</f>
        <v/>
      </c>
      <c r="S28" s="497"/>
      <c r="T28" s="432">
        <f t="shared" si="2"/>
        <v>0</v>
      </c>
      <c r="U28" s="818">
        <f>SUM(T28:T35)</f>
        <v>0</v>
      </c>
      <c r="V28" s="818" t="str">
        <f>IF(AND(V18=0,V19=1,V23=2,U28=8),3,"")</f>
        <v/>
      </c>
      <c r="W28" s="473"/>
      <c r="X28" s="807"/>
    </row>
    <row r="29" spans="2:24" ht="25.5" x14ac:dyDescent="0.2">
      <c r="B29" s="926"/>
      <c r="C29" s="875"/>
      <c r="D29" s="876"/>
      <c r="E29" s="877"/>
      <c r="F29" s="419" t="s">
        <v>311</v>
      </c>
      <c r="G29" s="360"/>
      <c r="H29" s="360"/>
      <c r="I29" s="360"/>
      <c r="J29" s="533"/>
      <c r="K29" s="495"/>
      <c r="L29" s="474">
        <f t="shared" si="0"/>
        <v>0</v>
      </c>
      <c r="M29" s="879"/>
      <c r="N29" s="879"/>
      <c r="O29" s="513"/>
      <c r="P29" s="522">
        <f t="shared" si="1"/>
        <v>0</v>
      </c>
      <c r="Q29" s="770"/>
      <c r="R29" s="770"/>
      <c r="S29" s="497"/>
      <c r="T29" s="432">
        <f t="shared" si="2"/>
        <v>0</v>
      </c>
      <c r="U29" s="819"/>
      <c r="V29" s="819"/>
      <c r="W29" s="473"/>
      <c r="X29" s="807"/>
    </row>
    <row r="30" spans="2:24" ht="25.5" x14ac:dyDescent="0.2">
      <c r="B30" s="926"/>
      <c r="C30" s="875"/>
      <c r="D30" s="876"/>
      <c r="E30" s="877"/>
      <c r="F30" s="419" t="s">
        <v>312</v>
      </c>
      <c r="G30" s="360"/>
      <c r="H30" s="360"/>
      <c r="I30" s="360"/>
      <c r="J30" s="533"/>
      <c r="K30" s="495"/>
      <c r="L30" s="474">
        <f t="shared" si="0"/>
        <v>0</v>
      </c>
      <c r="M30" s="879"/>
      <c r="N30" s="879"/>
      <c r="O30" s="513"/>
      <c r="P30" s="522">
        <f t="shared" si="1"/>
        <v>0</v>
      </c>
      <c r="Q30" s="770"/>
      <c r="R30" s="770"/>
      <c r="S30" s="497"/>
      <c r="T30" s="432">
        <f t="shared" si="2"/>
        <v>0</v>
      </c>
      <c r="U30" s="819"/>
      <c r="V30" s="819"/>
      <c r="W30" s="473"/>
      <c r="X30" s="807"/>
    </row>
    <row r="31" spans="2:24" ht="38.25" x14ac:dyDescent="0.2">
      <c r="B31" s="926"/>
      <c r="C31" s="875"/>
      <c r="D31" s="876"/>
      <c r="E31" s="877"/>
      <c r="F31" s="453" t="s">
        <v>313</v>
      </c>
      <c r="G31" s="360"/>
      <c r="H31" s="360"/>
      <c r="I31" s="360"/>
      <c r="J31" s="533"/>
      <c r="K31" s="495"/>
      <c r="L31" s="474">
        <f t="shared" si="0"/>
        <v>0</v>
      </c>
      <c r="M31" s="879"/>
      <c r="N31" s="879"/>
      <c r="O31" s="513"/>
      <c r="P31" s="522">
        <f t="shared" si="1"/>
        <v>0</v>
      </c>
      <c r="Q31" s="770"/>
      <c r="R31" s="770"/>
      <c r="S31" s="497"/>
      <c r="T31" s="432">
        <f t="shared" si="2"/>
        <v>0</v>
      </c>
      <c r="U31" s="819"/>
      <c r="V31" s="819"/>
      <c r="W31" s="473"/>
      <c r="X31" s="807"/>
    </row>
    <row r="32" spans="2:24" ht="25.5" x14ac:dyDescent="0.2">
      <c r="B32" s="926"/>
      <c r="C32" s="875"/>
      <c r="D32" s="876"/>
      <c r="E32" s="877"/>
      <c r="F32" s="453" t="s">
        <v>314</v>
      </c>
      <c r="G32" s="360"/>
      <c r="H32" s="360"/>
      <c r="I32" s="360"/>
      <c r="J32" s="533"/>
      <c r="K32" s="495"/>
      <c r="L32" s="474">
        <f t="shared" si="0"/>
        <v>0</v>
      </c>
      <c r="M32" s="879"/>
      <c r="N32" s="879"/>
      <c r="O32" s="513"/>
      <c r="P32" s="522">
        <f t="shared" si="1"/>
        <v>0</v>
      </c>
      <c r="Q32" s="770"/>
      <c r="R32" s="770"/>
      <c r="S32" s="497"/>
      <c r="T32" s="432">
        <f t="shared" si="2"/>
        <v>0</v>
      </c>
      <c r="U32" s="819"/>
      <c r="V32" s="819"/>
      <c r="W32" s="473"/>
      <c r="X32" s="807"/>
    </row>
    <row r="33" spans="2:25" ht="89.25" x14ac:dyDescent="0.2">
      <c r="B33" s="926"/>
      <c r="C33" s="875"/>
      <c r="D33" s="876"/>
      <c r="E33" s="877"/>
      <c r="F33" s="453" t="s">
        <v>315</v>
      </c>
      <c r="G33" s="360"/>
      <c r="H33" s="360"/>
      <c r="I33" s="360"/>
      <c r="J33" s="533"/>
      <c r="K33" s="495"/>
      <c r="L33" s="474">
        <f t="shared" si="0"/>
        <v>0</v>
      </c>
      <c r="M33" s="879"/>
      <c r="N33" s="879"/>
      <c r="O33" s="513"/>
      <c r="P33" s="522">
        <f t="shared" si="1"/>
        <v>0</v>
      </c>
      <c r="Q33" s="770"/>
      <c r="R33" s="770"/>
      <c r="S33" s="497"/>
      <c r="T33" s="432">
        <f t="shared" si="2"/>
        <v>0</v>
      </c>
      <c r="U33" s="819"/>
      <c r="V33" s="819"/>
      <c r="W33" s="473"/>
      <c r="X33" s="807"/>
    </row>
    <row r="34" spans="2:25" ht="51" x14ac:dyDescent="0.2">
      <c r="B34" s="926"/>
      <c r="C34" s="875"/>
      <c r="D34" s="876"/>
      <c r="E34" s="877"/>
      <c r="F34" s="453" t="s">
        <v>731</v>
      </c>
      <c r="G34" s="360"/>
      <c r="H34" s="360"/>
      <c r="I34" s="360"/>
      <c r="J34" s="533"/>
      <c r="K34" s="495"/>
      <c r="L34" s="474">
        <f t="shared" si="0"/>
        <v>0</v>
      </c>
      <c r="M34" s="879"/>
      <c r="N34" s="879"/>
      <c r="O34" s="513"/>
      <c r="P34" s="522">
        <f t="shared" si="1"/>
        <v>0</v>
      </c>
      <c r="Q34" s="770"/>
      <c r="R34" s="770"/>
      <c r="S34" s="497"/>
      <c r="T34" s="432">
        <f t="shared" si="2"/>
        <v>0</v>
      </c>
      <c r="U34" s="819"/>
      <c r="V34" s="819"/>
      <c r="W34" s="473"/>
      <c r="X34" s="807"/>
    </row>
    <row r="35" spans="2:25" ht="38.25" x14ac:dyDescent="0.2">
      <c r="B35" s="926"/>
      <c r="C35" s="864"/>
      <c r="D35" s="865"/>
      <c r="E35" s="866"/>
      <c r="F35" s="453" t="s">
        <v>316</v>
      </c>
      <c r="G35" s="360"/>
      <c r="H35" s="360"/>
      <c r="I35" s="360"/>
      <c r="J35" s="533"/>
      <c r="K35" s="495"/>
      <c r="L35" s="474">
        <f t="shared" si="0"/>
        <v>0</v>
      </c>
      <c r="M35" s="886"/>
      <c r="N35" s="886"/>
      <c r="O35" s="513"/>
      <c r="P35" s="522">
        <f t="shared" si="1"/>
        <v>0</v>
      </c>
      <c r="Q35" s="771"/>
      <c r="R35" s="771"/>
      <c r="S35" s="497"/>
      <c r="T35" s="432">
        <f t="shared" si="2"/>
        <v>0</v>
      </c>
      <c r="U35" s="820"/>
      <c r="V35" s="820"/>
      <c r="W35" s="473"/>
      <c r="X35" s="807"/>
    </row>
    <row r="36" spans="2:25" ht="89.25" x14ac:dyDescent="0.2">
      <c r="B36" s="926" t="s">
        <v>177</v>
      </c>
      <c r="C36" s="861">
        <v>4</v>
      </c>
      <c r="D36" s="862"/>
      <c r="E36" s="863"/>
      <c r="F36" s="419" t="s">
        <v>736</v>
      </c>
      <c r="G36" s="360"/>
      <c r="H36" s="360"/>
      <c r="I36" s="360"/>
      <c r="J36" s="533"/>
      <c r="K36" s="495"/>
      <c r="L36" s="474">
        <f t="shared" si="0"/>
        <v>0</v>
      </c>
      <c r="M36" s="878">
        <f>SUM(L36:L41)</f>
        <v>0</v>
      </c>
      <c r="N36" s="878" t="str">
        <f>IF(AND(N18=0,N19=1,N23=2,N28=3,M36=6),4,"")</f>
        <v/>
      </c>
      <c r="O36" s="513"/>
      <c r="P36" s="522">
        <f t="shared" si="1"/>
        <v>0</v>
      </c>
      <c r="Q36" s="769">
        <f>SUM(P36:P41)</f>
        <v>0</v>
      </c>
      <c r="R36" s="769" t="str">
        <f>IF(AND(R18=0,R19=1,R23=2,R28=3,Q36=6),4,"")</f>
        <v/>
      </c>
      <c r="S36" s="497"/>
      <c r="T36" s="432">
        <f t="shared" si="2"/>
        <v>0</v>
      </c>
      <c r="U36" s="818">
        <f>SUM(T36:T41)</f>
        <v>0</v>
      </c>
      <c r="V36" s="818" t="str">
        <f>IF(AND(V18=0,V19=1,V23=2,V28=3,U36=6),4,"")</f>
        <v/>
      </c>
      <c r="W36" s="473"/>
      <c r="X36" s="807"/>
    </row>
    <row r="37" spans="2:25" ht="51" x14ac:dyDescent="0.2">
      <c r="B37" s="926"/>
      <c r="C37" s="875"/>
      <c r="D37" s="876"/>
      <c r="E37" s="877"/>
      <c r="F37" s="419" t="s">
        <v>732</v>
      </c>
      <c r="G37" s="360"/>
      <c r="H37" s="360"/>
      <c r="I37" s="360"/>
      <c r="J37" s="533"/>
      <c r="K37" s="495"/>
      <c r="L37" s="474">
        <f t="shared" si="0"/>
        <v>0</v>
      </c>
      <c r="M37" s="879"/>
      <c r="N37" s="879"/>
      <c r="O37" s="513"/>
      <c r="P37" s="522">
        <f t="shared" si="1"/>
        <v>0</v>
      </c>
      <c r="Q37" s="770"/>
      <c r="R37" s="770"/>
      <c r="S37" s="497"/>
      <c r="T37" s="432">
        <f t="shared" si="2"/>
        <v>0</v>
      </c>
      <c r="U37" s="819"/>
      <c r="V37" s="819"/>
      <c r="W37" s="473"/>
      <c r="X37" s="807"/>
    </row>
    <row r="38" spans="2:25" ht="38.25" x14ac:dyDescent="0.2">
      <c r="B38" s="926"/>
      <c r="C38" s="875"/>
      <c r="D38" s="876"/>
      <c r="E38" s="877"/>
      <c r="F38" s="419" t="s">
        <v>317</v>
      </c>
      <c r="G38" s="360"/>
      <c r="H38" s="360"/>
      <c r="I38" s="360"/>
      <c r="J38" s="533"/>
      <c r="K38" s="495"/>
      <c r="L38" s="474">
        <f t="shared" si="0"/>
        <v>0</v>
      </c>
      <c r="M38" s="879"/>
      <c r="N38" s="879"/>
      <c r="O38" s="513"/>
      <c r="P38" s="522">
        <f t="shared" si="1"/>
        <v>0</v>
      </c>
      <c r="Q38" s="770"/>
      <c r="R38" s="770"/>
      <c r="S38" s="497"/>
      <c r="T38" s="432">
        <f t="shared" si="2"/>
        <v>0</v>
      </c>
      <c r="U38" s="819"/>
      <c r="V38" s="819"/>
      <c r="W38" s="473"/>
      <c r="X38" s="807"/>
    </row>
    <row r="39" spans="2:25" ht="25.5" x14ac:dyDescent="0.2">
      <c r="B39" s="926"/>
      <c r="C39" s="875"/>
      <c r="D39" s="876"/>
      <c r="E39" s="877"/>
      <c r="F39" s="419" t="s">
        <v>318</v>
      </c>
      <c r="G39" s="360"/>
      <c r="H39" s="360"/>
      <c r="I39" s="360"/>
      <c r="J39" s="533"/>
      <c r="K39" s="495"/>
      <c r="L39" s="474">
        <f t="shared" si="0"/>
        <v>0</v>
      </c>
      <c r="M39" s="879"/>
      <c r="N39" s="879"/>
      <c r="O39" s="513"/>
      <c r="P39" s="522">
        <f t="shared" si="1"/>
        <v>0</v>
      </c>
      <c r="Q39" s="770"/>
      <c r="R39" s="770"/>
      <c r="S39" s="497"/>
      <c r="T39" s="432">
        <f t="shared" si="2"/>
        <v>0</v>
      </c>
      <c r="U39" s="819"/>
      <c r="V39" s="819"/>
      <c r="W39" s="473"/>
      <c r="X39" s="807"/>
    </row>
    <row r="40" spans="2:25" ht="25.5" x14ac:dyDescent="0.2">
      <c r="B40" s="926"/>
      <c r="C40" s="875"/>
      <c r="D40" s="876"/>
      <c r="E40" s="877"/>
      <c r="F40" s="453" t="s">
        <v>319</v>
      </c>
      <c r="G40" s="360"/>
      <c r="H40" s="360"/>
      <c r="I40" s="360"/>
      <c r="J40" s="533"/>
      <c r="K40" s="495"/>
      <c r="L40" s="474">
        <f t="shared" si="0"/>
        <v>0</v>
      </c>
      <c r="M40" s="879"/>
      <c r="N40" s="879"/>
      <c r="O40" s="513"/>
      <c r="P40" s="522">
        <f t="shared" si="1"/>
        <v>0</v>
      </c>
      <c r="Q40" s="770"/>
      <c r="R40" s="770"/>
      <c r="S40" s="497"/>
      <c r="T40" s="432">
        <f t="shared" si="2"/>
        <v>0</v>
      </c>
      <c r="U40" s="819"/>
      <c r="V40" s="819"/>
      <c r="W40" s="473"/>
      <c r="X40" s="807"/>
    </row>
    <row r="41" spans="2:25" ht="25.5" x14ac:dyDescent="0.2">
      <c r="B41" s="926"/>
      <c r="C41" s="875"/>
      <c r="D41" s="876"/>
      <c r="E41" s="877"/>
      <c r="F41" s="410" t="s">
        <v>320</v>
      </c>
      <c r="G41" s="365"/>
      <c r="H41" s="365"/>
      <c r="I41" s="365"/>
      <c r="J41" s="533"/>
      <c r="K41" s="495"/>
      <c r="L41" s="474">
        <f t="shared" si="0"/>
        <v>0</v>
      </c>
      <c r="M41" s="879"/>
      <c r="N41" s="879"/>
      <c r="O41" s="513"/>
      <c r="P41" s="522">
        <f t="shared" si="1"/>
        <v>0</v>
      </c>
      <c r="Q41" s="770"/>
      <c r="R41" s="770"/>
      <c r="S41" s="497"/>
      <c r="T41" s="432">
        <f t="shared" si="2"/>
        <v>0</v>
      </c>
      <c r="U41" s="819"/>
      <c r="V41" s="819"/>
      <c r="W41" s="473"/>
      <c r="X41" s="807"/>
    </row>
    <row r="42" spans="2:25" ht="51" x14ac:dyDescent="0.2">
      <c r="B42" s="926" t="s">
        <v>178</v>
      </c>
      <c r="C42" s="882">
        <v>5</v>
      </c>
      <c r="D42" s="882"/>
      <c r="E42" s="882"/>
      <c r="F42" s="455" t="s">
        <v>735</v>
      </c>
      <c r="G42" s="360"/>
      <c r="H42" s="360"/>
      <c r="I42" s="360"/>
      <c r="J42" s="533"/>
      <c r="K42" s="495"/>
      <c r="L42" s="474">
        <f t="shared" si="0"/>
        <v>0</v>
      </c>
      <c r="M42" s="878">
        <f>SUM(L42:L46)</f>
        <v>0</v>
      </c>
      <c r="N42" s="878" t="str">
        <f>IF(AND(N18=0,N19=1,N23=2,N28=3,N36=4,M42=5),5,"")</f>
        <v/>
      </c>
      <c r="O42" s="513"/>
      <c r="P42" s="522">
        <f t="shared" si="1"/>
        <v>0</v>
      </c>
      <c r="Q42" s="769">
        <f>SUM(P42:P46)</f>
        <v>0</v>
      </c>
      <c r="R42" s="769" t="str">
        <f>IF(AND(R18=0,R19=1,R23=2,R28=3,R36=4,Q42=5),5,"")</f>
        <v/>
      </c>
      <c r="S42" s="497"/>
      <c r="T42" s="433">
        <f t="shared" si="2"/>
        <v>0</v>
      </c>
      <c r="U42" s="817">
        <f>SUM(T42:T46)</f>
        <v>0</v>
      </c>
      <c r="V42" s="817" t="str">
        <f>IF(AND(V18=0,V19=1,V23=2,V28=3,V36=4,U42=5),5,"")</f>
        <v/>
      </c>
      <c r="W42" s="274"/>
      <c r="X42" s="807"/>
    </row>
    <row r="43" spans="2:25" ht="51" x14ac:dyDescent="0.2">
      <c r="B43" s="926"/>
      <c r="C43" s="882"/>
      <c r="D43" s="882"/>
      <c r="E43" s="882"/>
      <c r="F43" s="455" t="s">
        <v>734</v>
      </c>
      <c r="G43" s="360"/>
      <c r="H43" s="360"/>
      <c r="I43" s="360"/>
      <c r="J43" s="533"/>
      <c r="K43" s="495"/>
      <c r="L43" s="474">
        <f t="shared" si="0"/>
        <v>0</v>
      </c>
      <c r="M43" s="879"/>
      <c r="N43" s="879"/>
      <c r="O43" s="513"/>
      <c r="P43" s="522">
        <f t="shared" si="1"/>
        <v>0</v>
      </c>
      <c r="Q43" s="770"/>
      <c r="R43" s="770"/>
      <c r="S43" s="497"/>
      <c r="T43" s="433">
        <f t="shared" si="2"/>
        <v>0</v>
      </c>
      <c r="U43" s="817"/>
      <c r="V43" s="817"/>
      <c r="W43" s="274"/>
      <c r="X43" s="807"/>
    </row>
    <row r="44" spans="2:25" ht="51" x14ac:dyDescent="0.2">
      <c r="B44" s="926"/>
      <c r="C44" s="882"/>
      <c r="D44" s="882"/>
      <c r="E44" s="882"/>
      <c r="F44" s="455" t="s">
        <v>733</v>
      </c>
      <c r="G44" s="360"/>
      <c r="H44" s="360"/>
      <c r="I44" s="360"/>
      <c r="J44" s="533"/>
      <c r="K44" s="495"/>
      <c r="L44" s="474">
        <f t="shared" si="0"/>
        <v>0</v>
      </c>
      <c r="M44" s="879"/>
      <c r="N44" s="879"/>
      <c r="O44" s="513"/>
      <c r="P44" s="522">
        <f t="shared" si="1"/>
        <v>0</v>
      </c>
      <c r="Q44" s="770"/>
      <c r="R44" s="770"/>
      <c r="S44" s="497"/>
      <c r="T44" s="433">
        <f t="shared" si="2"/>
        <v>0</v>
      </c>
      <c r="U44" s="817"/>
      <c r="V44" s="817"/>
      <c r="W44" s="274"/>
      <c r="X44" s="807"/>
    </row>
    <row r="45" spans="2:25" ht="38.25" x14ac:dyDescent="0.2">
      <c r="B45" s="926"/>
      <c r="C45" s="882"/>
      <c r="D45" s="882"/>
      <c r="E45" s="882"/>
      <c r="F45" s="455" t="s">
        <v>476</v>
      </c>
      <c r="G45" s="360"/>
      <c r="H45" s="360"/>
      <c r="I45" s="360"/>
      <c r="J45" s="533"/>
      <c r="K45" s="495"/>
      <c r="L45" s="474">
        <f t="shared" si="0"/>
        <v>0</v>
      </c>
      <c r="M45" s="879"/>
      <c r="N45" s="879"/>
      <c r="O45" s="513"/>
      <c r="P45" s="522">
        <f t="shared" si="1"/>
        <v>0</v>
      </c>
      <c r="Q45" s="770"/>
      <c r="R45" s="770"/>
      <c r="S45" s="497"/>
      <c r="T45" s="433">
        <f t="shared" si="2"/>
        <v>0</v>
      </c>
      <c r="U45" s="817"/>
      <c r="V45" s="817"/>
      <c r="W45" s="274"/>
      <c r="X45" s="807"/>
    </row>
    <row r="46" spans="2:25" ht="76.5" x14ac:dyDescent="0.2">
      <c r="B46" s="926"/>
      <c r="C46" s="882"/>
      <c r="D46" s="882"/>
      <c r="E46" s="882"/>
      <c r="F46" s="455" t="s">
        <v>785</v>
      </c>
      <c r="G46" s="360"/>
      <c r="H46" s="360"/>
      <c r="I46" s="360"/>
      <c r="J46" s="533"/>
      <c r="K46" s="495"/>
      <c r="L46" s="474">
        <f t="shared" si="0"/>
        <v>0</v>
      </c>
      <c r="M46" s="879"/>
      <c r="N46" s="879"/>
      <c r="O46" s="513"/>
      <c r="P46" s="522">
        <f t="shared" si="1"/>
        <v>0</v>
      </c>
      <c r="Q46" s="770"/>
      <c r="R46" s="770"/>
      <c r="S46" s="497"/>
      <c r="T46" s="433">
        <f t="shared" si="2"/>
        <v>0</v>
      </c>
      <c r="U46" s="817"/>
      <c r="V46" s="817"/>
      <c r="W46" s="274"/>
      <c r="X46" s="807"/>
    </row>
    <row r="47" spans="2:25" s="36" customFormat="1" ht="9.75" customHeight="1" x14ac:dyDescent="0.2">
      <c r="B47" s="367"/>
      <c r="C47" s="368"/>
      <c r="D47" s="368"/>
      <c r="E47" s="368"/>
      <c r="F47" s="370"/>
      <c r="G47" s="370"/>
      <c r="H47" s="370"/>
      <c r="I47" s="370"/>
      <c r="J47" s="370"/>
      <c r="K47" s="229"/>
      <c r="L47" s="229"/>
      <c r="M47" s="229"/>
      <c r="N47" s="229"/>
      <c r="O47" s="523"/>
      <c r="P47" s="277"/>
      <c r="Q47" s="277"/>
      <c r="R47" s="277"/>
      <c r="S47" s="229"/>
      <c r="T47" s="52"/>
      <c r="U47" s="43"/>
      <c r="V47" s="44"/>
      <c r="W47" s="45"/>
      <c r="X47" s="60"/>
      <c r="Y47" s="121"/>
    </row>
    <row r="48" spans="2:25" ht="18.75" customHeight="1" thickBot="1" x14ac:dyDescent="0.25">
      <c r="B48" s="909" t="s">
        <v>170</v>
      </c>
      <c r="C48" s="881"/>
      <c r="D48" s="881"/>
      <c r="E48" s="881"/>
      <c r="F48" s="881"/>
      <c r="G48" s="881"/>
      <c r="H48" s="881"/>
      <c r="I48" s="881"/>
      <c r="J48" s="881"/>
      <c r="K48" s="881"/>
      <c r="L48" s="881"/>
      <c r="M48" s="881"/>
      <c r="N48" s="881"/>
      <c r="O48" s="881"/>
      <c r="P48" s="881"/>
      <c r="Q48" s="881"/>
      <c r="R48" s="881"/>
      <c r="S48" s="881"/>
      <c r="T48" s="881"/>
      <c r="U48" s="881"/>
      <c r="V48" s="881"/>
      <c r="W48" s="881"/>
      <c r="X48" s="375"/>
    </row>
    <row r="49" spans="1:83" s="121" customFormat="1" ht="52.5" customHeight="1" x14ac:dyDescent="0.2">
      <c r="A49" s="36"/>
      <c r="B49" s="930" t="s">
        <v>467</v>
      </c>
      <c r="C49" s="861">
        <v>0</v>
      </c>
      <c r="D49" s="862"/>
      <c r="E49" s="863"/>
      <c r="F49" s="453" t="s">
        <v>611</v>
      </c>
      <c r="G49" s="451" t="s">
        <v>927</v>
      </c>
      <c r="H49" s="354" t="s">
        <v>939</v>
      </c>
      <c r="I49" s="549" t="s">
        <v>131</v>
      </c>
      <c r="J49" s="546" t="s">
        <v>779</v>
      </c>
      <c r="K49" s="551"/>
      <c r="L49" s="498">
        <f t="shared" ref="L49:L55" si="3">IF(K49="виконано, є підтвердження",1,0)</f>
        <v>0</v>
      </c>
      <c r="M49" s="867">
        <f>SUM(L49:L50)</f>
        <v>0</v>
      </c>
      <c r="N49" s="933">
        <f>IF(M49=2,0,0)</f>
        <v>0</v>
      </c>
      <c r="O49" s="288" t="s">
        <v>28</v>
      </c>
      <c r="P49" s="278">
        <f t="shared" ref="P49:P55" si="4">IF(OR(O49="прийнято", O49="доопрацьовано після верифікації"),1,0)</f>
        <v>1</v>
      </c>
      <c r="Q49" s="890">
        <f>SUM(P49:P50)</f>
        <v>2</v>
      </c>
      <c r="R49" s="773">
        <f>IF(Q49=2,0,0)</f>
        <v>0</v>
      </c>
      <c r="S49" s="499" t="s">
        <v>28</v>
      </c>
      <c r="T49" s="419">
        <f t="shared" ref="T49:T55" si="5">IF($S49="прийнято",1,0)</f>
        <v>1</v>
      </c>
      <c r="U49" s="817">
        <f>SUM(T49:T50)</f>
        <v>2</v>
      </c>
      <c r="V49" s="817">
        <f>IF(U49=2,0,0)</f>
        <v>0</v>
      </c>
      <c r="W49" s="932"/>
      <c r="X49" s="806" t="s">
        <v>32</v>
      </c>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row>
    <row r="50" spans="1:83" ht="23.25" customHeight="1" thickBot="1" x14ac:dyDescent="0.25">
      <c r="B50" s="930"/>
      <c r="C50" s="875"/>
      <c r="D50" s="876"/>
      <c r="E50" s="877"/>
      <c r="F50" s="453" t="s">
        <v>791</v>
      </c>
      <c r="G50" s="354"/>
      <c r="H50" s="354"/>
      <c r="I50" s="550"/>
      <c r="J50" s="553">
        <f>'Додаток 3.2'!H23</f>
        <v>17</v>
      </c>
      <c r="K50" s="551"/>
      <c r="L50" s="498">
        <f t="shared" si="3"/>
        <v>0</v>
      </c>
      <c r="M50" s="906"/>
      <c r="N50" s="934"/>
      <c r="O50" s="501" t="s">
        <v>28</v>
      </c>
      <c r="P50" s="278">
        <f t="shared" si="4"/>
        <v>1</v>
      </c>
      <c r="Q50" s="891"/>
      <c r="R50" s="773"/>
      <c r="S50" s="499" t="s">
        <v>28</v>
      </c>
      <c r="T50" s="419">
        <f t="shared" si="5"/>
        <v>1</v>
      </c>
      <c r="U50" s="817"/>
      <c r="V50" s="817"/>
      <c r="W50" s="932"/>
      <c r="X50" s="807"/>
      <c r="CE50" s="36"/>
    </row>
    <row r="51" spans="1:83" ht="20.25" x14ac:dyDescent="0.2">
      <c r="B51" s="415" t="s">
        <v>471</v>
      </c>
      <c r="C51" s="861">
        <v>1</v>
      </c>
      <c r="D51" s="862"/>
      <c r="E51" s="863"/>
      <c r="F51" s="453" t="s">
        <v>792</v>
      </c>
      <c r="G51" s="361"/>
      <c r="H51" s="360"/>
      <c r="I51" s="360"/>
      <c r="J51" s="552"/>
      <c r="K51" s="495"/>
      <c r="L51" s="498">
        <f t="shared" si="3"/>
        <v>0</v>
      </c>
      <c r="M51" s="477">
        <f>SUM(L51:L51)</f>
        <v>0</v>
      </c>
      <c r="N51" s="478" t="str">
        <f>IF(AND(N49=0,M51=2),1,"")</f>
        <v/>
      </c>
      <c r="O51" s="306" t="s">
        <v>28</v>
      </c>
      <c r="P51" s="278">
        <f t="shared" si="4"/>
        <v>1</v>
      </c>
      <c r="Q51" s="470">
        <f>SUM(P51:P51)</f>
        <v>1</v>
      </c>
      <c r="R51" s="471">
        <f>IF(AND(R49=0,Q51=1),1,"")</f>
        <v>1</v>
      </c>
      <c r="S51" s="499" t="s">
        <v>28</v>
      </c>
      <c r="T51" s="419">
        <f t="shared" si="5"/>
        <v>1</v>
      </c>
      <c r="U51" s="475">
        <f>SUM(T51:T51)</f>
        <v>1</v>
      </c>
      <c r="V51" s="475">
        <f>IF(AND(V49=0,U51=1),1,"")</f>
        <v>1</v>
      </c>
      <c r="W51" s="309"/>
      <c r="X51" s="807"/>
    </row>
    <row r="52" spans="1:83" ht="20.25" x14ac:dyDescent="0.2">
      <c r="B52" s="405" t="s">
        <v>468</v>
      </c>
      <c r="C52" s="861">
        <v>2</v>
      </c>
      <c r="D52" s="862"/>
      <c r="E52" s="863"/>
      <c r="F52" s="453" t="s">
        <v>793</v>
      </c>
      <c r="G52" s="361"/>
      <c r="H52" s="360"/>
      <c r="I52" s="360"/>
      <c r="J52" s="548"/>
      <c r="K52" s="495"/>
      <c r="L52" s="498">
        <f t="shared" si="3"/>
        <v>0</v>
      </c>
      <c r="M52" s="477">
        <f>SUM(L52:L52)</f>
        <v>0</v>
      </c>
      <c r="N52" s="478" t="str">
        <f>IF(AND(N49=0,N51=1,M52=2),2,"")</f>
        <v/>
      </c>
      <c r="O52" s="306"/>
      <c r="P52" s="278">
        <f t="shared" si="4"/>
        <v>0</v>
      </c>
      <c r="Q52" s="470">
        <f>SUM(P52:P52)</f>
        <v>0</v>
      </c>
      <c r="R52" s="470" t="str">
        <f>IF(AND(R49=0,R51=1,Q52=1),2,"")</f>
        <v/>
      </c>
      <c r="S52" s="499"/>
      <c r="T52" s="419">
        <f t="shared" si="5"/>
        <v>0</v>
      </c>
      <c r="U52" s="475">
        <f>SUM(T52:T52)</f>
        <v>0</v>
      </c>
      <c r="V52" s="475" t="str">
        <f>IF(AND(V49=0,V51=1,U52=1),2,"")</f>
        <v/>
      </c>
      <c r="W52" s="275"/>
      <c r="X52" s="807"/>
    </row>
    <row r="53" spans="1:83" ht="20.25" x14ac:dyDescent="0.2">
      <c r="B53" s="405" t="s">
        <v>472</v>
      </c>
      <c r="C53" s="861">
        <v>3</v>
      </c>
      <c r="D53" s="862"/>
      <c r="E53" s="863"/>
      <c r="F53" s="453" t="s">
        <v>794</v>
      </c>
      <c r="G53" s="361"/>
      <c r="H53" s="360"/>
      <c r="I53" s="360"/>
      <c r="J53" s="548"/>
      <c r="K53" s="495"/>
      <c r="L53" s="498">
        <f t="shared" si="3"/>
        <v>0</v>
      </c>
      <c r="M53" s="477">
        <f>SUM(L53:L53)</f>
        <v>0</v>
      </c>
      <c r="N53" s="478" t="str">
        <f>IF(AND(N49=0,N51=1,N52=2,M53=2),3,"")</f>
        <v/>
      </c>
      <c r="O53" s="306"/>
      <c r="P53" s="278">
        <f t="shared" si="4"/>
        <v>0</v>
      </c>
      <c r="Q53" s="470">
        <f>SUM(P53:P53)</f>
        <v>0</v>
      </c>
      <c r="R53" s="470" t="str">
        <f>IF(AND(R49=0,R51=1,R52=2,Q53=1),3,"")</f>
        <v/>
      </c>
      <c r="S53" s="499"/>
      <c r="T53" s="419">
        <f t="shared" si="5"/>
        <v>0</v>
      </c>
      <c r="U53" s="475">
        <f>SUM(T53:T53)</f>
        <v>0</v>
      </c>
      <c r="V53" s="475" t="str">
        <f>IF(AND(V49=0,V51=1,V52=2,U53=1),3,"")</f>
        <v/>
      </c>
      <c r="W53" s="275"/>
      <c r="X53" s="807"/>
    </row>
    <row r="54" spans="1:83" ht="20.25" x14ac:dyDescent="0.2">
      <c r="B54" s="405" t="s">
        <v>469</v>
      </c>
      <c r="C54" s="861">
        <v>4</v>
      </c>
      <c r="D54" s="862"/>
      <c r="E54" s="863"/>
      <c r="F54" s="453" t="s">
        <v>795</v>
      </c>
      <c r="G54" s="361"/>
      <c r="H54" s="360"/>
      <c r="I54" s="360"/>
      <c r="J54" s="548"/>
      <c r="K54" s="495"/>
      <c r="L54" s="498">
        <f t="shared" si="3"/>
        <v>0</v>
      </c>
      <c r="M54" s="477">
        <f>SUM(L54:L54)</f>
        <v>0</v>
      </c>
      <c r="N54" s="478" t="str">
        <f>IF(AND(N49=0,N51=1,N52=2,N53=3,M54=2),4,"")</f>
        <v/>
      </c>
      <c r="O54" s="306"/>
      <c r="P54" s="278">
        <f t="shared" si="4"/>
        <v>0</v>
      </c>
      <c r="Q54" s="470">
        <f>SUM(P54:P54)</f>
        <v>0</v>
      </c>
      <c r="R54" s="470" t="str">
        <f>IF(AND(R49=0,R51=1,R52=2,R53=3,Q54=1),4,"")</f>
        <v/>
      </c>
      <c r="S54" s="499"/>
      <c r="T54" s="419">
        <f t="shared" si="5"/>
        <v>0</v>
      </c>
      <c r="U54" s="475">
        <f>SUM(T54:T54)</f>
        <v>0</v>
      </c>
      <c r="V54" s="475" t="str">
        <f>IF(AND(V49=0,V51=1,V52=2,V53=3,U54=1),4,"")</f>
        <v/>
      </c>
      <c r="W54" s="275"/>
      <c r="X54" s="807"/>
    </row>
    <row r="55" spans="1:83" ht="35.25" customHeight="1" x14ac:dyDescent="0.2">
      <c r="B55" s="405" t="s">
        <v>470</v>
      </c>
      <c r="C55" s="882">
        <v>5</v>
      </c>
      <c r="D55" s="882"/>
      <c r="E55" s="882"/>
      <c r="F55" s="453" t="s">
        <v>796</v>
      </c>
      <c r="G55" s="361"/>
      <c r="H55" s="360"/>
      <c r="I55" s="360"/>
      <c r="J55" s="548"/>
      <c r="K55" s="495"/>
      <c r="L55" s="498">
        <f t="shared" si="3"/>
        <v>0</v>
      </c>
      <c r="M55" s="477">
        <f>SUM(L55:L55)</f>
        <v>0</v>
      </c>
      <c r="N55" s="478" t="str">
        <f>IF(AND(N49=0,N51=1,N52=2,N53=3,N54=4,M55=2),5,"")</f>
        <v/>
      </c>
      <c r="O55" s="306"/>
      <c r="P55" s="278">
        <f t="shared" si="4"/>
        <v>0</v>
      </c>
      <c r="Q55" s="470">
        <f>SUM(P55:P55)</f>
        <v>0</v>
      </c>
      <c r="R55" s="470" t="str">
        <f>IF(AND(R49=0,R51=1,R52=2,R53=3,R54=4,Q55=1),5,"")</f>
        <v/>
      </c>
      <c r="S55" s="499"/>
      <c r="T55" s="419">
        <f t="shared" si="5"/>
        <v>0</v>
      </c>
      <c r="U55" s="475">
        <f>SUM(T55:T55)</f>
        <v>0</v>
      </c>
      <c r="V55" s="475" t="str">
        <f>IF(AND(V49=0,V51=1,V52=2,V53=3,V54=4,U55=1),5,"")</f>
        <v/>
      </c>
      <c r="W55" s="275"/>
      <c r="X55" s="807"/>
    </row>
    <row r="56" spans="1:83" s="36" customFormat="1" ht="9.75" customHeight="1" x14ac:dyDescent="0.2">
      <c r="B56" s="380"/>
      <c r="C56" s="368"/>
      <c r="D56" s="368"/>
      <c r="E56" s="368"/>
      <c r="F56" s="444"/>
      <c r="G56" s="444"/>
      <c r="H56" s="370"/>
      <c r="I56" s="370"/>
      <c r="J56" s="370"/>
      <c r="K56" s="502"/>
      <c r="L56" s="374"/>
      <c r="M56" s="373"/>
      <c r="N56" s="374"/>
      <c r="O56" s="230"/>
      <c r="P56" s="52"/>
      <c r="Q56" s="52"/>
      <c r="R56" s="52"/>
      <c r="S56" s="230"/>
      <c r="T56" s="43"/>
      <c r="U56" s="43"/>
      <c r="V56" s="43"/>
      <c r="W56" s="42"/>
      <c r="X56" s="42"/>
      <c r="Y56" s="121"/>
    </row>
    <row r="57" spans="1:83" ht="18.75" customHeight="1" x14ac:dyDescent="0.2">
      <c r="B57" s="880" t="s">
        <v>171</v>
      </c>
      <c r="C57" s="881"/>
      <c r="D57" s="881"/>
      <c r="E57" s="881"/>
      <c r="F57" s="881"/>
      <c r="G57" s="881"/>
      <c r="H57" s="881"/>
      <c r="I57" s="881"/>
      <c r="J57" s="881"/>
      <c r="K57" s="881"/>
      <c r="L57" s="881"/>
      <c r="M57" s="881"/>
      <c r="N57" s="881"/>
      <c r="O57" s="881"/>
      <c r="P57" s="881"/>
      <c r="Q57" s="881"/>
      <c r="R57" s="881"/>
      <c r="S57" s="881"/>
      <c r="T57" s="881"/>
      <c r="U57" s="881"/>
      <c r="V57" s="881"/>
      <c r="W57" s="881"/>
      <c r="X57" s="4"/>
    </row>
    <row r="58" spans="1:83" ht="41.25" customHeight="1" x14ac:dyDescent="0.2">
      <c r="B58" s="405" t="s">
        <v>395</v>
      </c>
      <c r="C58" s="883">
        <v>0</v>
      </c>
      <c r="D58" s="884"/>
      <c r="E58" s="885"/>
      <c r="F58" s="410" t="s">
        <v>321</v>
      </c>
      <c r="G58" s="636" t="s">
        <v>875</v>
      </c>
      <c r="H58" s="360" t="s">
        <v>864</v>
      </c>
      <c r="I58" s="636" t="s">
        <v>1030</v>
      </c>
      <c r="J58" s="503"/>
      <c r="K58" s="495"/>
      <c r="L58" s="474">
        <f t="shared" ref="L58:L82" si="6">IF(K58="виконано, є підтвердження",1,0)</f>
        <v>0</v>
      </c>
      <c r="M58" s="474">
        <f>SUM(L58)</f>
        <v>0</v>
      </c>
      <c r="N58" s="474">
        <f>IF(M58=1,0,0)</f>
        <v>0</v>
      </c>
      <c r="O58" s="513" t="s">
        <v>28</v>
      </c>
      <c r="P58" s="522">
        <f t="shared" ref="P58:P82" si="7">IF(OR(O58="прийнято", O58="доопрацьовано після верифікації"),1,0)</f>
        <v>1</v>
      </c>
      <c r="Q58" s="9">
        <f>SUM(P58)</f>
        <v>1</v>
      </c>
      <c r="R58" s="9">
        <f>IF(Q58=1,0,0)</f>
        <v>0</v>
      </c>
      <c r="S58" s="497" t="s">
        <v>28</v>
      </c>
      <c r="T58" s="432">
        <f>IF($S58="прийнято",1,0)</f>
        <v>1</v>
      </c>
      <c r="U58" s="432">
        <f>SUM(T58)</f>
        <v>1</v>
      </c>
      <c r="V58" s="432">
        <f>IF(U58=1,0,0)</f>
        <v>0</v>
      </c>
      <c r="W58" s="6"/>
      <c r="X58" s="815" t="s">
        <v>29</v>
      </c>
    </row>
    <row r="59" spans="1:83" ht="59.45" customHeight="1" thickBot="1" x14ac:dyDescent="0.25">
      <c r="B59" s="927" t="s">
        <v>477</v>
      </c>
      <c r="C59" s="861">
        <v>1</v>
      </c>
      <c r="D59" s="862"/>
      <c r="E59" s="863"/>
      <c r="F59" s="410" t="s">
        <v>595</v>
      </c>
      <c r="G59" s="601" t="s">
        <v>1006</v>
      </c>
      <c r="H59" s="360" t="s">
        <v>1021</v>
      </c>
      <c r="J59" s="360" t="s">
        <v>930</v>
      </c>
      <c r="K59" s="495"/>
      <c r="L59" s="474">
        <f t="shared" si="6"/>
        <v>0</v>
      </c>
      <c r="M59" s="878">
        <f>SUM(L59:L61)</f>
        <v>0</v>
      </c>
      <c r="N59" s="878" t="str">
        <f>IF(AND(N58=0,M59=3),1,"")</f>
        <v/>
      </c>
      <c r="O59" s="513" t="s">
        <v>28</v>
      </c>
      <c r="P59" s="522">
        <f t="shared" si="7"/>
        <v>1</v>
      </c>
      <c r="Q59" s="769">
        <f>SUM(P59:P61)</f>
        <v>3</v>
      </c>
      <c r="R59" s="769">
        <f>IF(AND(R58=0,Q59=3),1,"")</f>
        <v>1</v>
      </c>
      <c r="S59" s="497" t="s">
        <v>121</v>
      </c>
      <c r="T59" s="432">
        <f t="shared" ref="T59:T82" si="8">IF($S59="прийнято",1,0)</f>
        <v>0</v>
      </c>
      <c r="U59" s="818">
        <f>SUM(T59:T61)</f>
        <v>1</v>
      </c>
      <c r="V59" s="818" t="str">
        <f>IF(AND(V58=0,U59=3),1,"")</f>
        <v/>
      </c>
      <c r="W59" s="6" t="s">
        <v>1046</v>
      </c>
      <c r="X59" s="816"/>
    </row>
    <row r="60" spans="1:83" ht="63.6" customHeight="1" thickBot="1" x14ac:dyDescent="0.25">
      <c r="B60" s="931"/>
      <c r="C60" s="875"/>
      <c r="D60" s="876"/>
      <c r="E60" s="877"/>
      <c r="F60" s="456" t="s">
        <v>612</v>
      </c>
      <c r="G60" s="603" t="s">
        <v>931</v>
      </c>
      <c r="H60" s="360"/>
      <c r="I60" s="360"/>
      <c r="J60" s="360" t="s">
        <v>1005</v>
      </c>
      <c r="K60" s="495"/>
      <c r="L60" s="474">
        <f t="shared" si="6"/>
        <v>0</v>
      </c>
      <c r="M60" s="879"/>
      <c r="N60" s="879"/>
      <c r="O60" s="513" t="s">
        <v>28</v>
      </c>
      <c r="P60" s="522">
        <f t="shared" si="7"/>
        <v>1</v>
      </c>
      <c r="Q60" s="770"/>
      <c r="R60" s="770"/>
      <c r="S60" s="497" t="s">
        <v>28</v>
      </c>
      <c r="T60" s="432">
        <f t="shared" si="8"/>
        <v>1</v>
      </c>
      <c r="U60" s="819"/>
      <c r="V60" s="819"/>
      <c r="W60" s="6"/>
      <c r="X60" s="816"/>
    </row>
    <row r="61" spans="1:83" ht="46.5" customHeight="1" x14ac:dyDescent="0.2">
      <c r="B61" s="931"/>
      <c r="C61" s="875"/>
      <c r="D61" s="876"/>
      <c r="E61" s="877"/>
      <c r="F61" s="410" t="s">
        <v>613</v>
      </c>
      <c r="G61" s="598" t="s">
        <v>940</v>
      </c>
      <c r="I61" s="360"/>
      <c r="J61" s="533" t="s">
        <v>972</v>
      </c>
      <c r="K61" s="495"/>
      <c r="L61" s="474">
        <f t="shared" si="6"/>
        <v>0</v>
      </c>
      <c r="M61" s="879"/>
      <c r="N61" s="879"/>
      <c r="O61" s="513" t="s">
        <v>28</v>
      </c>
      <c r="P61" s="522">
        <f t="shared" si="7"/>
        <v>1</v>
      </c>
      <c r="Q61" s="770"/>
      <c r="R61" s="770"/>
      <c r="S61" s="497" t="s">
        <v>121</v>
      </c>
      <c r="T61" s="432">
        <f t="shared" si="8"/>
        <v>0</v>
      </c>
      <c r="U61" s="819"/>
      <c r="V61" s="819"/>
      <c r="W61" s="6" t="s">
        <v>1055</v>
      </c>
      <c r="X61" s="816"/>
    </row>
    <row r="62" spans="1:83" ht="58.5" customHeight="1" x14ac:dyDescent="0.2">
      <c r="B62" s="926" t="s">
        <v>828</v>
      </c>
      <c r="C62" s="861">
        <v>2</v>
      </c>
      <c r="D62" s="862"/>
      <c r="E62" s="863"/>
      <c r="F62" s="453" t="s">
        <v>737</v>
      </c>
      <c r="G62" s="598" t="s">
        <v>940</v>
      </c>
      <c r="H62" s="360"/>
      <c r="I62" s="360"/>
      <c r="J62" s="539" t="s">
        <v>1007</v>
      </c>
      <c r="K62" s="495"/>
      <c r="L62" s="474">
        <f t="shared" si="6"/>
        <v>0</v>
      </c>
      <c r="M62" s="878">
        <f>SUM(L62:L65)</f>
        <v>0</v>
      </c>
      <c r="N62" s="878" t="str">
        <f>IF(AND(N58=0,N59=1,M62=4),2,"")</f>
        <v/>
      </c>
      <c r="O62" s="515" t="s">
        <v>121</v>
      </c>
      <c r="P62" s="9">
        <f t="shared" si="7"/>
        <v>0</v>
      </c>
      <c r="Q62" s="769">
        <f>SUM(P62:P65)</f>
        <v>0</v>
      </c>
      <c r="R62" s="769" t="str">
        <f>IF(AND(R58=0,R59=1,Q62=4),2,"")</f>
        <v/>
      </c>
      <c r="S62" s="497" t="s">
        <v>121</v>
      </c>
      <c r="T62" s="432">
        <f t="shared" si="8"/>
        <v>0</v>
      </c>
      <c r="U62" s="818">
        <f>SUM(T62:T65)</f>
        <v>0</v>
      </c>
      <c r="V62" s="818" t="str">
        <f>IF(AND(V58=0,V59=1,U62=4),2,"")</f>
        <v/>
      </c>
      <c r="W62" s="6"/>
      <c r="X62" s="816"/>
    </row>
    <row r="63" spans="1:83" ht="53.25" customHeight="1" x14ac:dyDescent="0.2">
      <c r="B63" s="926"/>
      <c r="C63" s="875"/>
      <c r="D63" s="876"/>
      <c r="E63" s="877"/>
      <c r="F63" s="453" t="s">
        <v>829</v>
      </c>
      <c r="G63" s="503"/>
      <c r="H63" s="360"/>
      <c r="I63" s="360"/>
      <c r="J63" s="539"/>
      <c r="K63" s="495"/>
      <c r="L63" s="474">
        <f t="shared" si="6"/>
        <v>0</v>
      </c>
      <c r="M63" s="879"/>
      <c r="N63" s="879"/>
      <c r="O63" s="496" t="s">
        <v>121</v>
      </c>
      <c r="P63" s="9">
        <f t="shared" si="7"/>
        <v>0</v>
      </c>
      <c r="Q63" s="770"/>
      <c r="R63" s="770"/>
      <c r="S63" s="497"/>
      <c r="T63" s="432">
        <f t="shared" si="8"/>
        <v>0</v>
      </c>
      <c r="U63" s="819"/>
      <c r="V63" s="819"/>
      <c r="W63" s="6"/>
      <c r="X63" s="816"/>
    </row>
    <row r="64" spans="1:83" ht="118.5" customHeight="1" x14ac:dyDescent="0.2">
      <c r="B64" s="926"/>
      <c r="C64" s="875"/>
      <c r="D64" s="876"/>
      <c r="E64" s="877"/>
      <c r="F64" s="453" t="s">
        <v>830</v>
      </c>
      <c r="G64" s="503"/>
      <c r="H64" s="360"/>
      <c r="I64" s="360"/>
      <c r="J64" s="537"/>
      <c r="K64" s="495"/>
      <c r="L64" s="474">
        <f t="shared" si="6"/>
        <v>0</v>
      </c>
      <c r="M64" s="879"/>
      <c r="N64" s="879"/>
      <c r="O64" s="514"/>
      <c r="P64" s="9">
        <f t="shared" si="7"/>
        <v>0</v>
      </c>
      <c r="Q64" s="770"/>
      <c r="R64" s="770"/>
      <c r="S64" s="497"/>
      <c r="T64" s="432">
        <f t="shared" si="8"/>
        <v>0</v>
      </c>
      <c r="U64" s="819"/>
      <c r="V64" s="819"/>
      <c r="W64" s="6"/>
      <c r="X64" s="816"/>
    </row>
    <row r="65" spans="2:24" ht="60.95" customHeight="1" thickBot="1" x14ac:dyDescent="0.25">
      <c r="B65" s="926"/>
      <c r="C65" s="875"/>
      <c r="D65" s="876"/>
      <c r="E65" s="877"/>
      <c r="F65" s="453" t="s">
        <v>614</v>
      </c>
      <c r="G65" s="635"/>
      <c r="H65" s="360"/>
      <c r="I65" s="360"/>
      <c r="J65" s="533"/>
      <c r="K65" s="495"/>
      <c r="L65" s="474">
        <f t="shared" si="6"/>
        <v>0</v>
      </c>
      <c r="M65" s="879"/>
      <c r="N65" s="879"/>
      <c r="O65" s="513"/>
      <c r="P65" s="522">
        <f t="shared" si="7"/>
        <v>0</v>
      </c>
      <c r="Q65" s="770"/>
      <c r="R65" s="770"/>
      <c r="S65" s="497"/>
      <c r="T65" s="432">
        <f t="shared" si="8"/>
        <v>0</v>
      </c>
      <c r="U65" s="819"/>
      <c r="V65" s="819"/>
      <c r="W65" s="6"/>
      <c r="X65" s="816"/>
    </row>
    <row r="66" spans="2:24" ht="36" customHeight="1" x14ac:dyDescent="0.2">
      <c r="B66" s="926" t="s">
        <v>596</v>
      </c>
      <c r="C66" s="861">
        <v>3</v>
      </c>
      <c r="D66" s="862"/>
      <c r="E66" s="863"/>
      <c r="F66" s="419" t="s">
        <v>322</v>
      </c>
      <c r="G66" s="360"/>
      <c r="H66" s="360"/>
      <c r="I66" s="360"/>
      <c r="J66" s="533"/>
      <c r="K66" s="495"/>
      <c r="L66" s="474">
        <f t="shared" si="6"/>
        <v>0</v>
      </c>
      <c r="M66" s="878">
        <f>SUM(L66:L69)</f>
        <v>0</v>
      </c>
      <c r="N66" s="878" t="str">
        <f>IF(AND(N58=0,N59=1,N62=2,M66=4),3,"")</f>
        <v/>
      </c>
      <c r="O66" s="513"/>
      <c r="P66" s="522">
        <f t="shared" si="7"/>
        <v>0</v>
      </c>
      <c r="Q66" s="769">
        <f>SUM(P66:P69)</f>
        <v>0</v>
      </c>
      <c r="R66" s="769" t="str">
        <f>IF(AND(R58=0,R59=1,R62=2,Q66=4),3,"")</f>
        <v/>
      </c>
      <c r="S66" s="497"/>
      <c r="T66" s="432">
        <f t="shared" si="8"/>
        <v>0</v>
      </c>
      <c r="U66" s="818">
        <f>SUM(T66:T69)</f>
        <v>0</v>
      </c>
      <c r="V66" s="818" t="str">
        <f>IF(AND(V58=0,V59=1,V62=2,U66=4),3,"")</f>
        <v/>
      </c>
      <c r="W66" s="6"/>
      <c r="X66" s="816"/>
    </row>
    <row r="67" spans="2:24" ht="30.75" customHeight="1" x14ac:dyDescent="0.2">
      <c r="B67" s="926"/>
      <c r="C67" s="875"/>
      <c r="D67" s="876"/>
      <c r="E67" s="877"/>
      <c r="F67" s="456" t="s">
        <v>615</v>
      </c>
      <c r="G67" s="360"/>
      <c r="H67" s="360"/>
      <c r="I67" s="360"/>
      <c r="J67" s="533"/>
      <c r="K67" s="495"/>
      <c r="L67" s="474">
        <f t="shared" si="6"/>
        <v>0</v>
      </c>
      <c r="M67" s="879"/>
      <c r="N67" s="879"/>
      <c r="O67" s="513"/>
      <c r="P67" s="522">
        <f t="shared" si="7"/>
        <v>0</v>
      </c>
      <c r="Q67" s="770"/>
      <c r="R67" s="770"/>
      <c r="S67" s="497"/>
      <c r="T67" s="432">
        <f t="shared" si="8"/>
        <v>0</v>
      </c>
      <c r="U67" s="819"/>
      <c r="V67" s="819"/>
      <c r="W67" s="6"/>
      <c r="X67" s="816"/>
    </row>
    <row r="68" spans="2:24" ht="81.75" customHeight="1" x14ac:dyDescent="0.2">
      <c r="B68" s="926"/>
      <c r="C68" s="875"/>
      <c r="D68" s="876"/>
      <c r="E68" s="877"/>
      <c r="F68" s="453" t="s">
        <v>738</v>
      </c>
      <c r="G68" s="360"/>
      <c r="H68" s="360"/>
      <c r="I68" s="360"/>
      <c r="J68" s="533"/>
      <c r="K68" s="495"/>
      <c r="L68" s="474">
        <f t="shared" si="6"/>
        <v>0</v>
      </c>
      <c r="M68" s="879"/>
      <c r="N68" s="879"/>
      <c r="O68" s="513"/>
      <c r="P68" s="522">
        <f t="shared" si="7"/>
        <v>0</v>
      </c>
      <c r="Q68" s="770"/>
      <c r="R68" s="770"/>
      <c r="S68" s="497"/>
      <c r="T68" s="432">
        <f t="shared" si="8"/>
        <v>0</v>
      </c>
      <c r="U68" s="819"/>
      <c r="V68" s="819"/>
      <c r="W68" s="6"/>
      <c r="X68" s="816"/>
    </row>
    <row r="69" spans="2:24" ht="63.75" x14ac:dyDescent="0.2">
      <c r="B69" s="926"/>
      <c r="C69" s="875"/>
      <c r="D69" s="876"/>
      <c r="E69" s="877"/>
      <c r="F69" s="453" t="s">
        <v>739</v>
      </c>
      <c r="G69" s="360"/>
      <c r="H69" s="360"/>
      <c r="I69" s="360"/>
      <c r="J69" s="533"/>
      <c r="K69" s="495"/>
      <c r="L69" s="474">
        <f t="shared" si="6"/>
        <v>0</v>
      </c>
      <c r="M69" s="879"/>
      <c r="N69" s="879"/>
      <c r="O69" s="513"/>
      <c r="P69" s="522">
        <f t="shared" si="7"/>
        <v>0</v>
      </c>
      <c r="Q69" s="770"/>
      <c r="R69" s="770"/>
      <c r="S69" s="497"/>
      <c r="T69" s="432">
        <f t="shared" si="8"/>
        <v>0</v>
      </c>
      <c r="U69" s="819"/>
      <c r="V69" s="819"/>
      <c r="W69" s="6"/>
      <c r="X69" s="816"/>
    </row>
    <row r="70" spans="2:24" ht="63.75" x14ac:dyDescent="0.2">
      <c r="B70" s="926" t="s">
        <v>396</v>
      </c>
      <c r="C70" s="861">
        <v>4</v>
      </c>
      <c r="D70" s="862"/>
      <c r="E70" s="863"/>
      <c r="F70" s="453" t="s">
        <v>402</v>
      </c>
      <c r="G70" s="360"/>
      <c r="H70" s="360"/>
      <c r="I70" s="360"/>
      <c r="J70" s="533"/>
      <c r="K70" s="495"/>
      <c r="L70" s="474">
        <f t="shared" si="6"/>
        <v>0</v>
      </c>
      <c r="M70" s="878">
        <f>SUM(L70:L78)</f>
        <v>0</v>
      </c>
      <c r="N70" s="878" t="str">
        <f>IF(AND(N58=0,N59=1,N62=2,N66=3,M70=9),4,"")</f>
        <v/>
      </c>
      <c r="O70" s="513"/>
      <c r="P70" s="522">
        <f t="shared" si="7"/>
        <v>0</v>
      </c>
      <c r="Q70" s="769">
        <f>SUM(P70:P78)</f>
        <v>0</v>
      </c>
      <c r="R70" s="769" t="str">
        <f>IF(AND(R58=0,R59=1,R62=2,R66=3,Q70=9),4,"")</f>
        <v/>
      </c>
      <c r="S70" s="497"/>
      <c r="T70" s="432">
        <f t="shared" si="8"/>
        <v>0</v>
      </c>
      <c r="U70" s="818">
        <f>SUM(T70:T78)</f>
        <v>0</v>
      </c>
      <c r="V70" s="818" t="str">
        <f>IF(AND(V58=0,V59=1,V62=2,V66=3,U70=9),4,"")</f>
        <v/>
      </c>
      <c r="W70" s="6"/>
      <c r="X70" s="816"/>
    </row>
    <row r="71" spans="2:24" ht="63.75" x14ac:dyDescent="0.2">
      <c r="B71" s="926"/>
      <c r="C71" s="875"/>
      <c r="D71" s="876"/>
      <c r="E71" s="877"/>
      <c r="F71" s="453" t="s">
        <v>325</v>
      </c>
      <c r="G71" s="360"/>
      <c r="H71" s="360"/>
      <c r="I71" s="360"/>
      <c r="J71" s="533"/>
      <c r="K71" s="495"/>
      <c r="L71" s="474">
        <f t="shared" si="6"/>
        <v>0</v>
      </c>
      <c r="M71" s="879"/>
      <c r="N71" s="879"/>
      <c r="O71" s="513"/>
      <c r="P71" s="522">
        <f t="shared" si="7"/>
        <v>0</v>
      </c>
      <c r="Q71" s="770"/>
      <c r="R71" s="770"/>
      <c r="S71" s="497"/>
      <c r="T71" s="432">
        <f t="shared" si="8"/>
        <v>0</v>
      </c>
      <c r="U71" s="819"/>
      <c r="V71" s="819"/>
      <c r="W71" s="6"/>
      <c r="X71" s="816"/>
    </row>
    <row r="72" spans="2:24" ht="38.25" x14ac:dyDescent="0.2">
      <c r="B72" s="926"/>
      <c r="C72" s="875"/>
      <c r="D72" s="876"/>
      <c r="E72" s="877"/>
      <c r="F72" s="453" t="s">
        <v>740</v>
      </c>
      <c r="G72" s="360"/>
      <c r="H72" s="360"/>
      <c r="I72" s="360"/>
      <c r="J72" s="533"/>
      <c r="K72" s="495"/>
      <c r="L72" s="474">
        <f t="shared" si="6"/>
        <v>0</v>
      </c>
      <c r="M72" s="879"/>
      <c r="N72" s="879"/>
      <c r="O72" s="513"/>
      <c r="P72" s="522">
        <f t="shared" si="7"/>
        <v>0</v>
      </c>
      <c r="Q72" s="770"/>
      <c r="R72" s="770"/>
      <c r="S72" s="497"/>
      <c r="T72" s="432">
        <f t="shared" si="8"/>
        <v>0</v>
      </c>
      <c r="U72" s="819"/>
      <c r="V72" s="819"/>
      <c r="W72" s="6"/>
      <c r="X72" s="816"/>
    </row>
    <row r="73" spans="2:24" ht="51" x14ac:dyDescent="0.2">
      <c r="B73" s="926"/>
      <c r="C73" s="875"/>
      <c r="D73" s="876"/>
      <c r="E73" s="877"/>
      <c r="F73" s="453" t="s">
        <v>326</v>
      </c>
      <c r="G73" s="360"/>
      <c r="H73" s="360"/>
      <c r="I73" s="360"/>
      <c r="J73" s="533"/>
      <c r="K73" s="495"/>
      <c r="L73" s="474">
        <f t="shared" si="6"/>
        <v>0</v>
      </c>
      <c r="M73" s="879"/>
      <c r="N73" s="879"/>
      <c r="O73" s="513"/>
      <c r="P73" s="522">
        <f t="shared" si="7"/>
        <v>0</v>
      </c>
      <c r="Q73" s="770"/>
      <c r="R73" s="770"/>
      <c r="S73" s="497"/>
      <c r="T73" s="432">
        <f t="shared" si="8"/>
        <v>0</v>
      </c>
      <c r="U73" s="819"/>
      <c r="V73" s="819"/>
      <c r="W73" s="6"/>
      <c r="X73" s="816"/>
    </row>
    <row r="74" spans="2:24" ht="51" x14ac:dyDescent="0.2">
      <c r="B74" s="926"/>
      <c r="C74" s="875"/>
      <c r="D74" s="876"/>
      <c r="E74" s="877"/>
      <c r="F74" s="453" t="s">
        <v>327</v>
      </c>
      <c r="G74" s="360"/>
      <c r="H74" s="360"/>
      <c r="I74" s="360"/>
      <c r="J74" s="533"/>
      <c r="K74" s="495"/>
      <c r="L74" s="474">
        <f t="shared" si="6"/>
        <v>0</v>
      </c>
      <c r="M74" s="879"/>
      <c r="N74" s="879"/>
      <c r="O74" s="513"/>
      <c r="P74" s="522">
        <f t="shared" si="7"/>
        <v>0</v>
      </c>
      <c r="Q74" s="770"/>
      <c r="R74" s="770"/>
      <c r="S74" s="497"/>
      <c r="T74" s="432">
        <f t="shared" si="8"/>
        <v>0</v>
      </c>
      <c r="U74" s="819"/>
      <c r="V74" s="819"/>
      <c r="W74" s="6"/>
      <c r="X74" s="816"/>
    </row>
    <row r="75" spans="2:24" ht="63.75" x14ac:dyDescent="0.2">
      <c r="B75" s="926"/>
      <c r="C75" s="875"/>
      <c r="D75" s="876"/>
      <c r="E75" s="877"/>
      <c r="F75" s="453" t="s">
        <v>473</v>
      </c>
      <c r="G75" s="360"/>
      <c r="H75" s="360"/>
      <c r="I75" s="360"/>
      <c r="J75" s="533"/>
      <c r="K75" s="495"/>
      <c r="L75" s="474">
        <f t="shared" si="6"/>
        <v>0</v>
      </c>
      <c r="M75" s="879"/>
      <c r="N75" s="879"/>
      <c r="O75" s="513"/>
      <c r="P75" s="522">
        <f t="shared" si="7"/>
        <v>0</v>
      </c>
      <c r="Q75" s="770"/>
      <c r="R75" s="770"/>
      <c r="S75" s="497"/>
      <c r="T75" s="432">
        <f t="shared" si="8"/>
        <v>0</v>
      </c>
      <c r="U75" s="819"/>
      <c r="V75" s="819"/>
      <c r="W75" s="6"/>
      <c r="X75" s="816"/>
    </row>
    <row r="76" spans="2:24" ht="25.5" x14ac:dyDescent="0.2">
      <c r="B76" s="926"/>
      <c r="C76" s="875"/>
      <c r="D76" s="876"/>
      <c r="E76" s="877"/>
      <c r="F76" s="453" t="s">
        <v>328</v>
      </c>
      <c r="G76" s="488"/>
      <c r="H76" s="360"/>
      <c r="I76" s="360"/>
      <c r="J76" s="533"/>
      <c r="K76" s="495"/>
      <c r="L76" s="474">
        <f t="shared" si="6"/>
        <v>0</v>
      </c>
      <c r="M76" s="879"/>
      <c r="N76" s="879"/>
      <c r="O76" s="513"/>
      <c r="P76" s="522">
        <f t="shared" si="7"/>
        <v>0</v>
      </c>
      <c r="Q76" s="770"/>
      <c r="R76" s="770"/>
      <c r="S76" s="497"/>
      <c r="T76" s="432">
        <f t="shared" si="8"/>
        <v>0</v>
      </c>
      <c r="U76" s="819"/>
      <c r="V76" s="819"/>
      <c r="W76" s="6"/>
      <c r="X76" s="816"/>
    </row>
    <row r="77" spans="2:24" ht="51" x14ac:dyDescent="0.2">
      <c r="B77" s="926"/>
      <c r="C77" s="875"/>
      <c r="D77" s="876"/>
      <c r="E77" s="877"/>
      <c r="F77" s="453" t="s">
        <v>323</v>
      </c>
      <c r="G77" s="360"/>
      <c r="H77" s="360"/>
      <c r="I77" s="360"/>
      <c r="J77" s="533"/>
      <c r="K77" s="495"/>
      <c r="L77" s="474">
        <f t="shared" si="6"/>
        <v>0</v>
      </c>
      <c r="M77" s="879"/>
      <c r="N77" s="879"/>
      <c r="O77" s="513"/>
      <c r="P77" s="522">
        <f t="shared" si="7"/>
        <v>0</v>
      </c>
      <c r="Q77" s="770"/>
      <c r="R77" s="770"/>
      <c r="S77" s="497"/>
      <c r="T77" s="432">
        <f t="shared" si="8"/>
        <v>0</v>
      </c>
      <c r="U77" s="819"/>
      <c r="V77" s="819"/>
      <c r="W77" s="6"/>
      <c r="X77" s="816"/>
    </row>
    <row r="78" spans="2:24" ht="76.5" x14ac:dyDescent="0.2">
      <c r="B78" s="926"/>
      <c r="C78" s="864"/>
      <c r="D78" s="865"/>
      <c r="E78" s="866"/>
      <c r="F78" s="453" t="s">
        <v>324</v>
      </c>
      <c r="G78" s="488"/>
      <c r="H78" s="360"/>
      <c r="I78" s="360"/>
      <c r="J78" s="533"/>
      <c r="K78" s="495"/>
      <c r="L78" s="474">
        <f t="shared" si="6"/>
        <v>0</v>
      </c>
      <c r="M78" s="886"/>
      <c r="N78" s="886"/>
      <c r="O78" s="513"/>
      <c r="P78" s="522">
        <f t="shared" si="7"/>
        <v>0</v>
      </c>
      <c r="Q78" s="771"/>
      <c r="R78" s="771"/>
      <c r="S78" s="497"/>
      <c r="T78" s="432">
        <f t="shared" si="8"/>
        <v>0</v>
      </c>
      <c r="U78" s="819"/>
      <c r="V78" s="819"/>
      <c r="W78" s="6"/>
      <c r="X78" s="816"/>
    </row>
    <row r="79" spans="2:24" ht="80.25" customHeight="1" x14ac:dyDescent="0.2">
      <c r="B79" s="926" t="s">
        <v>478</v>
      </c>
      <c r="C79" s="882">
        <v>5</v>
      </c>
      <c r="D79" s="882"/>
      <c r="E79" s="882"/>
      <c r="F79" s="453" t="s">
        <v>329</v>
      </c>
      <c r="G79" s="360"/>
      <c r="H79" s="360"/>
      <c r="I79" s="360"/>
      <c r="J79" s="533"/>
      <c r="K79" s="495"/>
      <c r="L79" s="474">
        <f t="shared" si="6"/>
        <v>0</v>
      </c>
      <c r="M79" s="878">
        <f>SUM(L79:L82)</f>
        <v>0</v>
      </c>
      <c r="N79" s="878" t="str">
        <f>IF(AND(N58=0,N59=1,N62=2,N66=3,N70=4,M79=4),5,"")</f>
        <v/>
      </c>
      <c r="O79" s="513"/>
      <c r="P79" s="522">
        <f t="shared" si="7"/>
        <v>0</v>
      </c>
      <c r="Q79" s="769">
        <f>SUM(P79:P82)</f>
        <v>0</v>
      </c>
      <c r="R79" s="769" t="str">
        <f>IF(AND(R58=0,R59=1,R62=2,R66=3,R70=4,Q79=4),5,"")</f>
        <v/>
      </c>
      <c r="S79" s="497"/>
      <c r="T79" s="433">
        <f t="shared" si="8"/>
        <v>0</v>
      </c>
      <c r="U79" s="817">
        <f>SUM(T79:T82)</f>
        <v>0</v>
      </c>
      <c r="V79" s="817" t="str">
        <f>IF(AND(V58=0,V59=1,V62=2,V66=3,V70=4,U79=4),5,"")</f>
        <v/>
      </c>
      <c r="W79" s="275"/>
      <c r="X79" s="816"/>
    </row>
    <row r="80" spans="2:24" ht="59.25" customHeight="1" x14ac:dyDescent="0.2">
      <c r="B80" s="926"/>
      <c r="C80" s="882"/>
      <c r="D80" s="882"/>
      <c r="E80" s="882"/>
      <c r="F80" s="453" t="s">
        <v>330</v>
      </c>
      <c r="G80" s="360"/>
      <c r="H80" s="360"/>
      <c r="I80" s="360"/>
      <c r="J80" s="533"/>
      <c r="K80" s="495"/>
      <c r="L80" s="474">
        <f t="shared" si="6"/>
        <v>0</v>
      </c>
      <c r="M80" s="879"/>
      <c r="N80" s="879"/>
      <c r="O80" s="513"/>
      <c r="P80" s="522">
        <f t="shared" si="7"/>
        <v>0</v>
      </c>
      <c r="Q80" s="770"/>
      <c r="R80" s="770"/>
      <c r="S80" s="497"/>
      <c r="T80" s="433">
        <f t="shared" si="8"/>
        <v>0</v>
      </c>
      <c r="U80" s="817"/>
      <c r="V80" s="817"/>
      <c r="W80" s="275"/>
      <c r="X80" s="816"/>
    </row>
    <row r="81" spans="2:25" ht="88.5" customHeight="1" x14ac:dyDescent="0.2">
      <c r="B81" s="926"/>
      <c r="C81" s="882"/>
      <c r="D81" s="882"/>
      <c r="E81" s="882"/>
      <c r="F81" s="453" t="s">
        <v>741</v>
      </c>
      <c r="G81" s="360"/>
      <c r="H81" s="360"/>
      <c r="I81" s="360"/>
      <c r="J81" s="533"/>
      <c r="K81" s="495"/>
      <c r="L81" s="474">
        <f t="shared" si="6"/>
        <v>0</v>
      </c>
      <c r="M81" s="879"/>
      <c r="N81" s="879"/>
      <c r="O81" s="513"/>
      <c r="P81" s="522">
        <f t="shared" si="7"/>
        <v>0</v>
      </c>
      <c r="Q81" s="770"/>
      <c r="R81" s="770"/>
      <c r="S81" s="497"/>
      <c r="T81" s="433">
        <f t="shared" si="8"/>
        <v>0</v>
      </c>
      <c r="U81" s="817"/>
      <c r="V81" s="817"/>
      <c r="W81" s="275"/>
      <c r="X81" s="816"/>
    </row>
    <row r="82" spans="2:25" ht="66.75" customHeight="1" x14ac:dyDescent="0.2">
      <c r="B82" s="926"/>
      <c r="C82" s="882"/>
      <c r="D82" s="882"/>
      <c r="E82" s="882"/>
      <c r="F82" s="453" t="s">
        <v>331</v>
      </c>
      <c r="G82" s="360"/>
      <c r="H82" s="360"/>
      <c r="I82" s="360"/>
      <c r="J82" s="533"/>
      <c r="K82" s="495"/>
      <c r="L82" s="474">
        <f t="shared" si="6"/>
        <v>0</v>
      </c>
      <c r="M82" s="879"/>
      <c r="N82" s="879"/>
      <c r="O82" s="513"/>
      <c r="P82" s="522">
        <f t="shared" si="7"/>
        <v>0</v>
      </c>
      <c r="Q82" s="770"/>
      <c r="R82" s="770"/>
      <c r="S82" s="497"/>
      <c r="T82" s="433">
        <f t="shared" si="8"/>
        <v>0</v>
      </c>
      <c r="U82" s="817"/>
      <c r="V82" s="817"/>
      <c r="W82" s="275"/>
      <c r="X82" s="816"/>
    </row>
    <row r="83" spans="2:25" s="36" customFormat="1" ht="9.75" customHeight="1" x14ac:dyDescent="0.2">
      <c r="B83" s="457"/>
      <c r="C83" s="458"/>
      <c r="D83" s="458"/>
      <c r="E83" s="458"/>
      <c r="F83" s="459"/>
      <c r="G83" s="370"/>
      <c r="H83" s="370"/>
      <c r="I83" s="370"/>
      <c r="J83" s="370"/>
      <c r="K83" s="502"/>
      <c r="L83" s="374"/>
      <c r="M83" s="373"/>
      <c r="N83" s="374"/>
      <c r="O83" s="287"/>
      <c r="P83" s="52"/>
      <c r="Q83" s="52"/>
      <c r="R83" s="52"/>
      <c r="S83" s="230"/>
      <c r="T83" s="52"/>
      <c r="U83" s="43"/>
      <c r="V83" s="43"/>
      <c r="W83" s="42"/>
      <c r="X83" s="42"/>
      <c r="Y83" s="121"/>
    </row>
    <row r="84" spans="2:25" ht="18" customHeight="1" x14ac:dyDescent="0.2">
      <c r="B84" s="880" t="s">
        <v>172</v>
      </c>
      <c r="C84" s="881"/>
      <c r="D84" s="881"/>
      <c r="E84" s="881"/>
      <c r="F84" s="881"/>
      <c r="G84" s="881"/>
      <c r="H84" s="881"/>
      <c r="I84" s="881"/>
      <c r="J84" s="881"/>
      <c r="K84" s="881"/>
      <c r="L84" s="881"/>
      <c r="M84" s="881"/>
      <c r="N84" s="881"/>
      <c r="O84" s="881"/>
      <c r="P84" s="881"/>
      <c r="Q84" s="881"/>
      <c r="R84" s="881"/>
      <c r="S84" s="881"/>
      <c r="T84" s="881"/>
      <c r="U84" s="881"/>
      <c r="V84" s="881"/>
      <c r="W84" s="881"/>
      <c r="X84" s="59"/>
    </row>
    <row r="85" spans="2:25" ht="59.1" customHeight="1" x14ac:dyDescent="0.2">
      <c r="B85" s="423" t="s">
        <v>179</v>
      </c>
      <c r="C85" s="861">
        <v>0</v>
      </c>
      <c r="D85" s="862"/>
      <c r="E85" s="863"/>
      <c r="F85" s="455" t="s">
        <v>403</v>
      </c>
      <c r="G85" s="360" t="s">
        <v>1027</v>
      </c>
      <c r="H85" s="455" t="s">
        <v>1012</v>
      </c>
      <c r="I85" s="455" t="s">
        <v>1026</v>
      </c>
      <c r="J85" s="361"/>
      <c r="K85" s="495"/>
      <c r="L85" s="474">
        <f t="shared" ref="L85:L93" si="9">IF(K85="виконано, є підтвердження",1,0)</f>
        <v>0</v>
      </c>
      <c r="M85" s="476">
        <f>L85</f>
        <v>0</v>
      </c>
      <c r="N85" s="476">
        <f>IF(M85=1,0,0)</f>
        <v>0</v>
      </c>
      <c r="O85" s="513" t="s">
        <v>28</v>
      </c>
      <c r="P85" s="522">
        <f t="shared" ref="P85:P94" si="10">IF(OR(O85="прийнято",O85="доопрацьовано після верифікації"),1,0)</f>
        <v>1</v>
      </c>
      <c r="Q85" s="470">
        <f>P85</f>
        <v>1</v>
      </c>
      <c r="R85" s="470">
        <f>IF(Q85=1,0,0)</f>
        <v>0</v>
      </c>
      <c r="S85" s="497" t="s">
        <v>28</v>
      </c>
      <c r="T85" s="432">
        <f t="shared" ref="T85:T94" si="11">IF($S85="прийнято",1,0)</f>
        <v>1</v>
      </c>
      <c r="U85" s="472">
        <f>T85</f>
        <v>1</v>
      </c>
      <c r="V85" s="472">
        <f>IF(U85=1,0,0)</f>
        <v>0</v>
      </c>
      <c r="W85" s="473"/>
      <c r="X85" s="806" t="s">
        <v>29</v>
      </c>
    </row>
    <row r="86" spans="2:25" ht="54.75" customHeight="1" x14ac:dyDescent="0.2">
      <c r="B86" s="928" t="s">
        <v>180</v>
      </c>
      <c r="C86" s="861">
        <v>1</v>
      </c>
      <c r="D86" s="862"/>
      <c r="E86" s="863"/>
      <c r="F86" s="455" t="s">
        <v>332</v>
      </c>
      <c r="H86" s="360"/>
      <c r="I86" s="360"/>
      <c r="J86" s="361" t="s">
        <v>1008</v>
      </c>
      <c r="K86" s="495"/>
      <c r="L86" s="474">
        <f t="shared" si="9"/>
        <v>0</v>
      </c>
      <c r="M86" s="878">
        <f>L86+L87</f>
        <v>0</v>
      </c>
      <c r="N86" s="878" t="str">
        <f>IF(AND(N85=0,M86=2),1,"")</f>
        <v/>
      </c>
      <c r="O86" s="513" t="s">
        <v>121</v>
      </c>
      <c r="P86" s="522">
        <f t="shared" si="10"/>
        <v>0</v>
      </c>
      <c r="Q86" s="769">
        <f>P86+P87</f>
        <v>0</v>
      </c>
      <c r="R86" s="769" t="str">
        <f>IF(AND(R85=0,Q86=2),1,"")</f>
        <v/>
      </c>
      <c r="S86" s="497" t="s">
        <v>121</v>
      </c>
      <c r="T86" s="432">
        <f t="shared" si="11"/>
        <v>0</v>
      </c>
      <c r="U86" s="818">
        <f>T86+T87</f>
        <v>0</v>
      </c>
      <c r="V86" s="818" t="str">
        <f>IF(AND(V85=0,U86=2),1,"")</f>
        <v/>
      </c>
      <c r="W86" s="473"/>
      <c r="X86" s="807"/>
    </row>
    <row r="87" spans="2:25" ht="42" customHeight="1" x14ac:dyDescent="0.2">
      <c r="B87" s="929"/>
      <c r="C87" s="875"/>
      <c r="D87" s="876"/>
      <c r="E87" s="877"/>
      <c r="F87" s="455" t="s">
        <v>333</v>
      </c>
      <c r="G87" s="360"/>
      <c r="H87" s="360"/>
      <c r="I87" s="360"/>
      <c r="J87" s="361"/>
      <c r="K87" s="495"/>
      <c r="L87" s="474">
        <f t="shared" si="9"/>
        <v>0</v>
      </c>
      <c r="M87" s="879"/>
      <c r="N87" s="879"/>
      <c r="O87" s="513"/>
      <c r="P87" s="522">
        <f t="shared" si="10"/>
        <v>0</v>
      </c>
      <c r="Q87" s="770"/>
      <c r="R87" s="770"/>
      <c r="S87" s="497"/>
      <c r="T87" s="432">
        <f t="shared" si="11"/>
        <v>0</v>
      </c>
      <c r="U87" s="819"/>
      <c r="V87" s="819"/>
      <c r="W87" s="473"/>
      <c r="X87" s="807"/>
    </row>
    <row r="88" spans="2:25" ht="59.25" customHeight="1" x14ac:dyDescent="0.2">
      <c r="B88" s="405" t="s">
        <v>181</v>
      </c>
      <c r="C88" s="861">
        <v>2</v>
      </c>
      <c r="D88" s="862"/>
      <c r="E88" s="863"/>
      <c r="F88" s="455" t="s">
        <v>334</v>
      </c>
      <c r="G88" s="360"/>
      <c r="H88" s="360"/>
      <c r="I88" s="360"/>
      <c r="J88" s="361"/>
      <c r="K88" s="495"/>
      <c r="L88" s="474">
        <f t="shared" si="9"/>
        <v>0</v>
      </c>
      <c r="M88" s="476">
        <f>L88</f>
        <v>0</v>
      </c>
      <c r="N88" s="476" t="str">
        <f>IF(AND(N85=0,N86=1,M88=1),2,"")</f>
        <v/>
      </c>
      <c r="O88" s="513"/>
      <c r="P88" s="522">
        <f t="shared" si="10"/>
        <v>0</v>
      </c>
      <c r="Q88" s="470">
        <f>P88</f>
        <v>0</v>
      </c>
      <c r="R88" s="470" t="str">
        <f>IF(AND(R85=0,R86=1,Q88=1),2,"")</f>
        <v/>
      </c>
      <c r="S88" s="497"/>
      <c r="T88" s="432">
        <f t="shared" si="11"/>
        <v>0</v>
      </c>
      <c r="U88" s="472">
        <f>T88</f>
        <v>0</v>
      </c>
      <c r="V88" s="472" t="str">
        <f>IF(AND(V85=0,V86=1,U88=1),2,"")</f>
        <v/>
      </c>
      <c r="W88" s="473"/>
      <c r="X88" s="807"/>
    </row>
    <row r="89" spans="2:25" ht="59.25" customHeight="1" x14ac:dyDescent="0.2">
      <c r="B89" s="903" t="s">
        <v>341</v>
      </c>
      <c r="C89" s="904">
        <v>3</v>
      </c>
      <c r="D89" s="862"/>
      <c r="E89" s="863"/>
      <c r="F89" s="455" t="s">
        <v>335</v>
      </c>
      <c r="G89" s="360"/>
      <c r="H89" s="360"/>
      <c r="I89" s="360"/>
      <c r="J89" s="361"/>
      <c r="K89" s="495"/>
      <c r="L89" s="474">
        <f t="shared" si="9"/>
        <v>0</v>
      </c>
      <c r="M89" s="878">
        <f>L89+L90</f>
        <v>0</v>
      </c>
      <c r="N89" s="878" t="str">
        <f>IF(AND(N85=0,N86=1,N88=2,M89=2),3,"")</f>
        <v/>
      </c>
      <c r="O89" s="513"/>
      <c r="P89" s="522">
        <f t="shared" si="10"/>
        <v>0</v>
      </c>
      <c r="Q89" s="769">
        <f>P89+P90</f>
        <v>0</v>
      </c>
      <c r="R89" s="769" t="str">
        <f>IF(AND(R85=0,R86=1,R88=2,Q89=2),3,"")</f>
        <v/>
      </c>
      <c r="S89" s="497"/>
      <c r="T89" s="432">
        <f t="shared" si="11"/>
        <v>0</v>
      </c>
      <c r="U89" s="818">
        <f>T89+T90</f>
        <v>0</v>
      </c>
      <c r="V89" s="818" t="str">
        <f>IF(AND(V85=0,V86=1,V88=2,U89=2),3,"")</f>
        <v/>
      </c>
      <c r="W89" s="473"/>
      <c r="X89" s="807"/>
    </row>
    <row r="90" spans="2:25" ht="62.25" customHeight="1" x14ac:dyDescent="0.2">
      <c r="B90" s="901"/>
      <c r="C90" s="905"/>
      <c r="D90" s="876"/>
      <c r="E90" s="877"/>
      <c r="F90" s="455" t="s">
        <v>336</v>
      </c>
      <c r="G90" s="360"/>
      <c r="H90" s="360"/>
      <c r="I90" s="360"/>
      <c r="J90" s="361"/>
      <c r="K90" s="495"/>
      <c r="L90" s="474">
        <f t="shared" si="9"/>
        <v>0</v>
      </c>
      <c r="M90" s="879"/>
      <c r="N90" s="879"/>
      <c r="O90" s="513"/>
      <c r="P90" s="522">
        <f t="shared" si="10"/>
        <v>0</v>
      </c>
      <c r="Q90" s="770"/>
      <c r="R90" s="770"/>
      <c r="S90" s="497"/>
      <c r="T90" s="432">
        <f t="shared" si="11"/>
        <v>0</v>
      </c>
      <c r="U90" s="819"/>
      <c r="V90" s="819"/>
      <c r="W90" s="473"/>
      <c r="X90" s="807"/>
    </row>
    <row r="91" spans="2:25" ht="56.25" customHeight="1" x14ac:dyDescent="0.2">
      <c r="B91" s="926" t="s">
        <v>182</v>
      </c>
      <c r="C91" s="861">
        <v>4</v>
      </c>
      <c r="D91" s="862"/>
      <c r="E91" s="863"/>
      <c r="F91" s="460" t="s">
        <v>337</v>
      </c>
      <c r="G91" s="383"/>
      <c r="H91" s="383"/>
      <c r="I91" s="383"/>
      <c r="J91" s="384"/>
      <c r="K91" s="495"/>
      <c r="L91" s="474">
        <f t="shared" si="9"/>
        <v>0</v>
      </c>
      <c r="M91" s="878">
        <f>L91+L92</f>
        <v>0</v>
      </c>
      <c r="N91" s="878" t="str">
        <f>IF(AND(N85=0,N86=1,N88=2,N89=3,M91=2),4,"")</f>
        <v/>
      </c>
      <c r="O91" s="513"/>
      <c r="P91" s="522">
        <f t="shared" si="10"/>
        <v>0</v>
      </c>
      <c r="Q91" s="769">
        <f>P91+P92</f>
        <v>0</v>
      </c>
      <c r="R91" s="769" t="str">
        <f>IF(AND(R85=0,R86=1,R88=2,R89=3,Q91=2),4,"")</f>
        <v/>
      </c>
      <c r="S91" s="497"/>
      <c r="T91" s="432">
        <f t="shared" si="11"/>
        <v>0</v>
      </c>
      <c r="U91" s="818">
        <f>T91+T92</f>
        <v>0</v>
      </c>
      <c r="V91" s="818" t="str">
        <f>IF(AND(V85=0,V86=1,V88=2,V89=3,U91=2),4,"")</f>
        <v/>
      </c>
      <c r="W91" s="473"/>
      <c r="X91" s="807"/>
    </row>
    <row r="92" spans="2:25" ht="57" customHeight="1" x14ac:dyDescent="0.2">
      <c r="B92" s="926"/>
      <c r="C92" s="875"/>
      <c r="D92" s="876"/>
      <c r="E92" s="877"/>
      <c r="F92" s="460" t="s">
        <v>338</v>
      </c>
      <c r="G92" s="383"/>
      <c r="H92" s="383"/>
      <c r="I92" s="383"/>
      <c r="J92" s="384"/>
      <c r="K92" s="495"/>
      <c r="L92" s="474">
        <f t="shared" si="9"/>
        <v>0</v>
      </c>
      <c r="M92" s="879"/>
      <c r="N92" s="879"/>
      <c r="O92" s="513"/>
      <c r="P92" s="522">
        <f t="shared" si="10"/>
        <v>0</v>
      </c>
      <c r="Q92" s="770"/>
      <c r="R92" s="770"/>
      <c r="S92" s="497"/>
      <c r="T92" s="432">
        <f t="shared" si="11"/>
        <v>0</v>
      </c>
      <c r="U92" s="819"/>
      <c r="V92" s="819"/>
      <c r="W92" s="473"/>
      <c r="X92" s="807"/>
    </row>
    <row r="93" spans="2:25" ht="53.25" customHeight="1" x14ac:dyDescent="0.2">
      <c r="B93" s="926" t="s">
        <v>183</v>
      </c>
      <c r="C93" s="882">
        <v>5</v>
      </c>
      <c r="D93" s="882"/>
      <c r="E93" s="882"/>
      <c r="F93" s="461" t="s">
        <v>339</v>
      </c>
      <c r="G93" s="363"/>
      <c r="H93" s="363"/>
      <c r="I93" s="363"/>
      <c r="J93" s="364"/>
      <c r="K93" s="495"/>
      <c r="L93" s="474">
        <f t="shared" si="9"/>
        <v>0</v>
      </c>
      <c r="M93" s="878">
        <f>L93+L94</f>
        <v>0</v>
      </c>
      <c r="N93" s="878" t="str">
        <f>IF(AND(N85=0,N86=1,N88=2,N89=3,N91=4,M93=2),5,"")</f>
        <v/>
      </c>
      <c r="O93" s="513"/>
      <c r="P93" s="522">
        <f t="shared" si="10"/>
        <v>0</v>
      </c>
      <c r="Q93" s="769">
        <f>P93+P94</f>
        <v>0</v>
      </c>
      <c r="R93" s="769" t="str">
        <f>IF(AND(R85=0,R86=1,R88=2,R89=3,R91=4,Q93=2),5,"")</f>
        <v/>
      </c>
      <c r="S93" s="497"/>
      <c r="T93" s="433">
        <f t="shared" si="11"/>
        <v>0</v>
      </c>
      <c r="U93" s="817">
        <f>T93+T94</f>
        <v>0</v>
      </c>
      <c r="V93" s="817" t="str">
        <f>IF(AND(V85=0,V86=1,V88=2,V89=3,V91=4,U93=2),5,"")</f>
        <v/>
      </c>
      <c r="W93" s="274"/>
      <c r="X93" s="807"/>
    </row>
    <row r="94" spans="2:25" ht="59.25" customHeight="1" x14ac:dyDescent="0.2">
      <c r="B94" s="926"/>
      <c r="C94" s="882"/>
      <c r="D94" s="882"/>
      <c r="E94" s="882"/>
      <c r="F94" s="455" t="s">
        <v>340</v>
      </c>
      <c r="G94" s="360"/>
      <c r="H94" s="360"/>
      <c r="I94" s="360"/>
      <c r="J94" s="361"/>
      <c r="K94" s="495"/>
      <c r="L94" s="474">
        <f>IF(K94="виконано, є підтвердження",1,0)</f>
        <v>0</v>
      </c>
      <c r="M94" s="879"/>
      <c r="N94" s="879"/>
      <c r="O94" s="513"/>
      <c r="P94" s="522">
        <f t="shared" si="10"/>
        <v>0</v>
      </c>
      <c r="Q94" s="770"/>
      <c r="R94" s="770"/>
      <c r="S94" s="497"/>
      <c r="T94" s="433">
        <f t="shared" si="11"/>
        <v>0</v>
      </c>
      <c r="U94" s="817"/>
      <c r="V94" s="817"/>
      <c r="W94" s="274"/>
      <c r="X94" s="807"/>
    </row>
    <row r="95" spans="2:25" s="36" customFormat="1" ht="15.75" x14ac:dyDescent="0.2">
      <c r="B95" s="385"/>
      <c r="C95" s="386"/>
      <c r="D95" s="386"/>
      <c r="E95" s="386"/>
      <c r="F95" s="388"/>
      <c r="G95" s="388"/>
      <c r="H95" s="388"/>
      <c r="I95" s="388"/>
      <c r="J95" s="388"/>
      <c r="K95" s="502"/>
      <c r="L95" s="374"/>
      <c r="M95" s="373"/>
      <c r="N95" s="374"/>
      <c r="O95" s="287"/>
      <c r="P95" s="52"/>
      <c r="Q95" s="52"/>
      <c r="R95" s="52"/>
      <c r="S95" s="230"/>
      <c r="T95" s="52"/>
      <c r="U95" s="43"/>
      <c r="V95" s="43"/>
      <c r="W95" s="42"/>
      <c r="X95" s="42"/>
      <c r="Y95" s="121"/>
    </row>
    <row r="96" spans="2:25" ht="18" x14ac:dyDescent="0.2">
      <c r="B96" s="925" t="s">
        <v>192</v>
      </c>
      <c r="C96" s="893"/>
      <c r="D96" s="893"/>
      <c r="E96" s="893"/>
      <c r="F96" s="894"/>
      <c r="G96" s="894"/>
      <c r="H96" s="894"/>
      <c r="I96" s="894"/>
      <c r="J96" s="894"/>
      <c r="K96" s="894"/>
      <c r="L96" s="894"/>
      <c r="M96" s="894"/>
      <c r="N96" s="894"/>
      <c r="O96" s="893"/>
      <c r="P96" s="894"/>
      <c r="Q96" s="894"/>
      <c r="R96" s="894"/>
      <c r="S96" s="894"/>
      <c r="T96" s="894"/>
      <c r="U96" s="894"/>
      <c r="V96" s="894"/>
      <c r="W96" s="894"/>
      <c r="X96" s="4"/>
    </row>
    <row r="97" spans="2:24" ht="117" customHeight="1" x14ac:dyDescent="0.2">
      <c r="B97" s="429" t="s">
        <v>184</v>
      </c>
      <c r="C97" s="861">
        <v>0</v>
      </c>
      <c r="D97" s="862"/>
      <c r="E97" s="863"/>
      <c r="F97" s="460" t="s">
        <v>342</v>
      </c>
      <c r="G97" s="460" t="s">
        <v>1028</v>
      </c>
      <c r="H97" s="410" t="s">
        <v>939</v>
      </c>
      <c r="I97" s="410" t="s">
        <v>1012</v>
      </c>
      <c r="J97" s="535"/>
      <c r="K97" s="495"/>
      <c r="L97" s="474">
        <f>IF(K97="виконано, є підтвердження",1,0)</f>
        <v>0</v>
      </c>
      <c r="M97" s="389">
        <f>L97</f>
        <v>0</v>
      </c>
      <c r="N97" s="389">
        <f>IF(M97=1,0,0)</f>
        <v>0</v>
      </c>
      <c r="O97" s="513" t="s">
        <v>28</v>
      </c>
      <c r="P97" s="522">
        <f>IF(OR(O97="прийнято",O97="доопрацьовано після верифікації"),1,0)</f>
        <v>1</v>
      </c>
      <c r="Q97" s="470">
        <f>P97</f>
        <v>1</v>
      </c>
      <c r="R97" s="470">
        <f>IF(Q97=1,0,0)</f>
        <v>0</v>
      </c>
      <c r="S97" s="497" t="s">
        <v>28</v>
      </c>
      <c r="T97" s="432">
        <f>IF($S97="прийнято",1,0)</f>
        <v>1</v>
      </c>
      <c r="U97" s="472">
        <f>T97</f>
        <v>1</v>
      </c>
      <c r="V97" s="472">
        <f>IF(U97=1,0,0)</f>
        <v>0</v>
      </c>
      <c r="W97" s="473"/>
      <c r="X97" s="808" t="s">
        <v>29</v>
      </c>
    </row>
    <row r="98" spans="2:24" ht="113.25" customHeight="1" thickBot="1" x14ac:dyDescent="0.35">
      <c r="B98" s="405" t="s">
        <v>185</v>
      </c>
      <c r="C98" s="861">
        <v>1</v>
      </c>
      <c r="D98" s="862"/>
      <c r="E98" s="863"/>
      <c r="F98" s="460" t="s">
        <v>474</v>
      </c>
      <c r="G98" s="647" t="s">
        <v>1011</v>
      </c>
      <c r="H98" s="647" t="s">
        <v>1010</v>
      </c>
      <c r="I98" s="623"/>
      <c r="J98" s="534" t="s">
        <v>952</v>
      </c>
      <c r="K98" s="495"/>
      <c r="L98" s="474">
        <f>IF(K98="виконано, є підтвердження",1,0)</f>
        <v>0</v>
      </c>
      <c r="M98" s="389">
        <f>L98</f>
        <v>0</v>
      </c>
      <c r="N98" s="389" t="str">
        <f>IF(AND(N97=0,M98=1),1,"")</f>
        <v/>
      </c>
      <c r="O98" s="513" t="s">
        <v>28</v>
      </c>
      <c r="P98" s="522">
        <f t="shared" ref="P98:P118" si="12">IF(OR(O98="прийнято",O98="доопрацьовано після верифікації"),1,0)</f>
        <v>1</v>
      </c>
      <c r="Q98" s="470">
        <f>P98</f>
        <v>1</v>
      </c>
      <c r="R98" s="470">
        <f>IF(AND(R97=0,Q98=1),1,"")</f>
        <v>1</v>
      </c>
      <c r="S98" s="497" t="s">
        <v>28</v>
      </c>
      <c r="T98" s="432">
        <f t="shared" ref="T98:T118" si="13">IF($S98="прийнято",1,0)</f>
        <v>1</v>
      </c>
      <c r="U98" s="472">
        <f>T98</f>
        <v>1</v>
      </c>
      <c r="V98" s="472">
        <f>IF(AND(V97=0,U98=1),1,"")</f>
        <v>1</v>
      </c>
      <c r="W98" s="473"/>
      <c r="X98" s="807"/>
    </row>
    <row r="99" spans="2:24" ht="90" thickBot="1" x14ac:dyDescent="0.25">
      <c r="B99" s="926" t="s">
        <v>857</v>
      </c>
      <c r="C99" s="861">
        <v>2</v>
      </c>
      <c r="D99" s="862"/>
      <c r="E99" s="863"/>
      <c r="F99" s="460" t="s">
        <v>831</v>
      </c>
      <c r="G99" s="603" t="s">
        <v>1013</v>
      </c>
      <c r="H99" s="647" t="s">
        <v>1014</v>
      </c>
      <c r="I99" s="383"/>
      <c r="J99" s="534" t="s">
        <v>1015</v>
      </c>
      <c r="K99" s="495"/>
      <c r="L99" s="474">
        <f>IF(K99="виконано, є підтвердження",1,0)</f>
        <v>0</v>
      </c>
      <c r="M99" s="878">
        <f>SUM(L99:L101)</f>
        <v>0</v>
      </c>
      <c r="N99" s="878" t="str">
        <f>IF(AND(N97=0,N98=1,M99=3),2,"")</f>
        <v/>
      </c>
      <c r="O99" s="513" t="s">
        <v>28</v>
      </c>
      <c r="P99" s="522">
        <f t="shared" si="12"/>
        <v>1</v>
      </c>
      <c r="Q99" s="769">
        <f>SUM(P99:P101)</f>
        <v>1</v>
      </c>
      <c r="R99" s="769" t="str">
        <f>IF(AND(R97=0,R98=1,Q99=3),2,"")</f>
        <v/>
      </c>
      <c r="S99" s="497" t="s">
        <v>122</v>
      </c>
      <c r="T99" s="432">
        <f t="shared" si="13"/>
        <v>0</v>
      </c>
      <c r="U99" s="818">
        <f>SUM(T99:T101)</f>
        <v>0</v>
      </c>
      <c r="V99" s="818" t="str">
        <f>IF(AND(V97=0,V98=1,U99=3),2,"")</f>
        <v/>
      </c>
      <c r="W99" s="564" t="s">
        <v>1047</v>
      </c>
      <c r="X99" s="807"/>
    </row>
    <row r="100" spans="2:24" ht="38.25" customHeight="1" x14ac:dyDescent="0.2">
      <c r="B100" s="926"/>
      <c r="C100" s="875"/>
      <c r="D100" s="876"/>
      <c r="E100" s="877"/>
      <c r="F100" s="923" t="s">
        <v>832</v>
      </c>
      <c r="G100" s="383"/>
      <c r="H100" s="383"/>
      <c r="I100" s="383"/>
      <c r="J100" s="534" t="s">
        <v>1016</v>
      </c>
      <c r="K100" s="495"/>
      <c r="L100" s="474">
        <f t="shared" ref="L100:L118" si="14">IF(K100="виконано, є підтвердження",1,0)</f>
        <v>0</v>
      </c>
      <c r="M100" s="879"/>
      <c r="N100" s="879"/>
      <c r="O100" s="513" t="s">
        <v>121</v>
      </c>
      <c r="P100" s="522">
        <f t="shared" si="12"/>
        <v>0</v>
      </c>
      <c r="Q100" s="770"/>
      <c r="R100" s="770"/>
      <c r="S100" s="497" t="s">
        <v>121</v>
      </c>
      <c r="T100" s="432">
        <f t="shared" si="13"/>
        <v>0</v>
      </c>
      <c r="U100" s="819"/>
      <c r="V100" s="819"/>
      <c r="W100" s="473"/>
      <c r="X100" s="807"/>
    </row>
    <row r="101" spans="2:24" ht="45.75" customHeight="1" x14ac:dyDescent="0.2">
      <c r="B101" s="927"/>
      <c r="C101" s="875"/>
      <c r="D101" s="876"/>
      <c r="E101" s="877"/>
      <c r="F101" s="924"/>
      <c r="G101" s="383"/>
      <c r="H101" s="383"/>
      <c r="I101" s="383"/>
      <c r="J101" s="534"/>
      <c r="K101" s="495"/>
      <c r="L101" s="474">
        <f t="shared" si="14"/>
        <v>0</v>
      </c>
      <c r="M101" s="879"/>
      <c r="N101" s="879"/>
      <c r="O101" s="513"/>
      <c r="P101" s="522">
        <f t="shared" si="12"/>
        <v>0</v>
      </c>
      <c r="Q101" s="770"/>
      <c r="R101" s="770"/>
      <c r="S101" s="497"/>
      <c r="T101" s="432">
        <f t="shared" si="13"/>
        <v>0</v>
      </c>
      <c r="U101" s="819"/>
      <c r="V101" s="819"/>
      <c r="W101" s="473"/>
      <c r="X101" s="807"/>
    </row>
    <row r="102" spans="2:24" ht="51" x14ac:dyDescent="0.2">
      <c r="B102" s="874" t="s">
        <v>479</v>
      </c>
      <c r="C102" s="861">
        <v>3</v>
      </c>
      <c r="D102" s="862"/>
      <c r="E102" s="863"/>
      <c r="F102" s="460" t="s">
        <v>343</v>
      </c>
      <c r="G102" s="383"/>
      <c r="H102" s="383"/>
      <c r="I102" s="383"/>
      <c r="J102" s="534"/>
      <c r="K102" s="495"/>
      <c r="L102" s="474">
        <f t="shared" si="14"/>
        <v>0</v>
      </c>
      <c r="M102" s="878">
        <f>SUM(L102:L106)</f>
        <v>0</v>
      </c>
      <c r="N102" s="878" t="str">
        <f>IF(AND(N97=0,N98=1,N99=2,M102=5),3,"")</f>
        <v/>
      </c>
      <c r="O102" s="513"/>
      <c r="P102" s="522">
        <f t="shared" si="12"/>
        <v>0</v>
      </c>
      <c r="Q102" s="769">
        <f>SUM(P102:P106)</f>
        <v>0</v>
      </c>
      <c r="R102" s="769" t="str">
        <f>IF(AND(R97=0,R98=1,R99=2,Q102=5),3,"")</f>
        <v/>
      </c>
      <c r="S102" s="497"/>
      <c r="T102" s="432">
        <f t="shared" si="13"/>
        <v>0</v>
      </c>
      <c r="U102" s="818">
        <f>SUM(T102:T106)</f>
        <v>0</v>
      </c>
      <c r="V102" s="818" t="str">
        <f>IF(AND(V97=0,V98=1,V99=2,U102=5),3,"")</f>
        <v/>
      </c>
      <c r="W102" s="473"/>
      <c r="X102" s="807"/>
    </row>
    <row r="103" spans="2:24" ht="21" customHeight="1" x14ac:dyDescent="0.2">
      <c r="B103" s="874"/>
      <c r="C103" s="875"/>
      <c r="D103" s="876"/>
      <c r="E103" s="877"/>
      <c r="F103" s="460" t="s">
        <v>344</v>
      </c>
      <c r="G103" s="383"/>
      <c r="H103" s="383"/>
      <c r="I103" s="383"/>
      <c r="J103" s="534"/>
      <c r="K103" s="495"/>
      <c r="L103" s="474">
        <f t="shared" si="14"/>
        <v>0</v>
      </c>
      <c r="M103" s="879"/>
      <c r="N103" s="879"/>
      <c r="O103" s="513"/>
      <c r="P103" s="522">
        <f t="shared" si="12"/>
        <v>0</v>
      </c>
      <c r="Q103" s="770"/>
      <c r="R103" s="770"/>
      <c r="S103" s="497"/>
      <c r="T103" s="432">
        <f t="shared" si="13"/>
        <v>0</v>
      </c>
      <c r="U103" s="819"/>
      <c r="V103" s="819"/>
      <c r="W103" s="473"/>
      <c r="X103" s="807"/>
    </row>
    <row r="104" spans="2:24" ht="54" customHeight="1" x14ac:dyDescent="0.2">
      <c r="B104" s="874"/>
      <c r="C104" s="875"/>
      <c r="D104" s="876"/>
      <c r="E104" s="877"/>
      <c r="F104" s="460" t="s">
        <v>345</v>
      </c>
      <c r="G104" s="488"/>
      <c r="H104" s="383"/>
      <c r="I104" s="383"/>
      <c r="J104" s="534"/>
      <c r="K104" s="495"/>
      <c r="L104" s="474">
        <f t="shared" si="14"/>
        <v>0</v>
      </c>
      <c r="M104" s="879"/>
      <c r="N104" s="879"/>
      <c r="O104" s="513"/>
      <c r="P104" s="522">
        <f t="shared" si="12"/>
        <v>0</v>
      </c>
      <c r="Q104" s="770"/>
      <c r="R104" s="770"/>
      <c r="S104" s="497"/>
      <c r="T104" s="432">
        <f t="shared" si="13"/>
        <v>0</v>
      </c>
      <c r="U104" s="819"/>
      <c r="V104" s="819"/>
      <c r="W104" s="473"/>
      <c r="X104" s="807"/>
    </row>
    <row r="105" spans="2:24" ht="58.5" customHeight="1" x14ac:dyDescent="0.2">
      <c r="B105" s="874"/>
      <c r="C105" s="875"/>
      <c r="D105" s="876"/>
      <c r="E105" s="877"/>
      <c r="F105" s="453" t="s">
        <v>475</v>
      </c>
      <c r="G105" s="360"/>
      <c r="H105" s="443"/>
      <c r="I105" s="383"/>
      <c r="J105" s="534"/>
      <c r="K105" s="495"/>
      <c r="L105" s="474">
        <f t="shared" si="14"/>
        <v>0</v>
      </c>
      <c r="M105" s="879"/>
      <c r="N105" s="879"/>
      <c r="O105" s="513"/>
      <c r="P105" s="522">
        <f t="shared" si="12"/>
        <v>0</v>
      </c>
      <c r="Q105" s="770"/>
      <c r="R105" s="770"/>
      <c r="S105" s="497"/>
      <c r="T105" s="432">
        <f t="shared" si="13"/>
        <v>0</v>
      </c>
      <c r="U105" s="819"/>
      <c r="V105" s="819"/>
      <c r="W105" s="473"/>
      <c r="X105" s="807"/>
    </row>
    <row r="106" spans="2:24" ht="55.5" customHeight="1" x14ac:dyDescent="0.2">
      <c r="B106" s="874"/>
      <c r="C106" s="875"/>
      <c r="D106" s="876"/>
      <c r="E106" s="877"/>
      <c r="F106" s="431" t="s">
        <v>833</v>
      </c>
      <c r="G106" s="446"/>
      <c r="H106" s="390"/>
      <c r="I106" s="390"/>
      <c r="J106" s="534"/>
      <c r="K106" s="495"/>
      <c r="L106" s="474">
        <f t="shared" si="14"/>
        <v>0</v>
      </c>
      <c r="M106" s="879"/>
      <c r="N106" s="879"/>
      <c r="O106" s="513"/>
      <c r="P106" s="522">
        <f t="shared" si="12"/>
        <v>0</v>
      </c>
      <c r="Q106" s="770"/>
      <c r="R106" s="770"/>
      <c r="S106" s="497"/>
      <c r="T106" s="432">
        <f t="shared" si="13"/>
        <v>0</v>
      </c>
      <c r="U106" s="819"/>
      <c r="V106" s="819"/>
      <c r="W106" s="473"/>
      <c r="X106" s="807"/>
    </row>
    <row r="107" spans="2:24" ht="51" x14ac:dyDescent="0.2">
      <c r="B107" s="874" t="s">
        <v>480</v>
      </c>
      <c r="C107" s="861">
        <v>4</v>
      </c>
      <c r="D107" s="862"/>
      <c r="E107" s="863"/>
      <c r="F107" s="460" t="s">
        <v>346</v>
      </c>
      <c r="G107" s="383"/>
      <c r="H107" s="383"/>
      <c r="I107" s="383"/>
      <c r="J107" s="534"/>
      <c r="K107" s="495"/>
      <c r="L107" s="474">
        <f t="shared" si="14"/>
        <v>0</v>
      </c>
      <c r="M107" s="878">
        <f>SUM(L107:L112)</f>
        <v>0</v>
      </c>
      <c r="N107" s="878" t="str">
        <f>IF(AND(N97=0,N98=1,N99=2,N102=3,M107=6),4,"")</f>
        <v/>
      </c>
      <c r="O107" s="513"/>
      <c r="P107" s="522">
        <f t="shared" si="12"/>
        <v>0</v>
      </c>
      <c r="Q107" s="769">
        <f>SUM(P107:P112)</f>
        <v>0</v>
      </c>
      <c r="R107" s="769" t="str">
        <f>IF(AND(R97=0,R98=1,R99=2,R102=3,Q107=6),4,"")</f>
        <v/>
      </c>
      <c r="S107" s="497"/>
      <c r="T107" s="432">
        <f t="shared" si="13"/>
        <v>0</v>
      </c>
      <c r="U107" s="818">
        <f>SUM(T107:T112)</f>
        <v>0</v>
      </c>
      <c r="V107" s="818" t="str">
        <f>IF(AND(V97=0,V98=1,V99=2,V102=3,U107=6),4,"")</f>
        <v/>
      </c>
      <c r="W107" s="473"/>
      <c r="X107" s="807"/>
    </row>
    <row r="108" spans="2:24" ht="20.25" customHeight="1" x14ac:dyDescent="0.2">
      <c r="B108" s="874"/>
      <c r="C108" s="875"/>
      <c r="D108" s="876"/>
      <c r="E108" s="877"/>
      <c r="F108" s="460" t="s">
        <v>347</v>
      </c>
      <c r="G108" s="383"/>
      <c r="H108" s="383"/>
      <c r="I108" s="383"/>
      <c r="J108" s="534"/>
      <c r="K108" s="495"/>
      <c r="L108" s="474">
        <f t="shared" si="14"/>
        <v>0</v>
      </c>
      <c r="M108" s="879"/>
      <c r="N108" s="879"/>
      <c r="O108" s="513"/>
      <c r="P108" s="522">
        <f t="shared" si="12"/>
        <v>0</v>
      </c>
      <c r="Q108" s="770"/>
      <c r="R108" s="770"/>
      <c r="S108" s="497"/>
      <c r="T108" s="432">
        <f t="shared" si="13"/>
        <v>0</v>
      </c>
      <c r="U108" s="819"/>
      <c r="V108" s="819"/>
      <c r="W108" s="473"/>
      <c r="X108" s="807"/>
    </row>
    <row r="109" spans="2:24" ht="57.75" customHeight="1" x14ac:dyDescent="0.2">
      <c r="B109" s="874"/>
      <c r="C109" s="875"/>
      <c r="D109" s="876"/>
      <c r="E109" s="877"/>
      <c r="F109" s="460" t="s">
        <v>348</v>
      </c>
      <c r="G109" s="383"/>
      <c r="H109" s="383"/>
      <c r="I109" s="383"/>
      <c r="J109" s="534"/>
      <c r="K109" s="495"/>
      <c r="L109" s="474">
        <f t="shared" si="14"/>
        <v>0</v>
      </c>
      <c r="M109" s="879"/>
      <c r="N109" s="879"/>
      <c r="O109" s="513"/>
      <c r="P109" s="522">
        <f t="shared" si="12"/>
        <v>0</v>
      </c>
      <c r="Q109" s="770"/>
      <c r="R109" s="770"/>
      <c r="S109" s="497"/>
      <c r="T109" s="432">
        <f t="shared" si="13"/>
        <v>0</v>
      </c>
      <c r="U109" s="819"/>
      <c r="V109" s="819"/>
      <c r="W109" s="473"/>
      <c r="X109" s="807"/>
    </row>
    <row r="110" spans="2:24" ht="29.25" customHeight="1" x14ac:dyDescent="0.2">
      <c r="B110" s="874"/>
      <c r="C110" s="875"/>
      <c r="D110" s="876"/>
      <c r="E110" s="877"/>
      <c r="F110" s="460" t="s">
        <v>349</v>
      </c>
      <c r="G110" s="383"/>
      <c r="H110" s="383"/>
      <c r="I110" s="383"/>
      <c r="J110" s="534"/>
      <c r="K110" s="495"/>
      <c r="L110" s="474">
        <f t="shared" si="14"/>
        <v>0</v>
      </c>
      <c r="M110" s="879"/>
      <c r="N110" s="879"/>
      <c r="O110" s="513"/>
      <c r="P110" s="522">
        <f t="shared" si="12"/>
        <v>0</v>
      </c>
      <c r="Q110" s="770"/>
      <c r="R110" s="770"/>
      <c r="S110" s="497"/>
      <c r="T110" s="432">
        <f t="shared" si="13"/>
        <v>0</v>
      </c>
      <c r="U110" s="819"/>
      <c r="V110" s="819"/>
      <c r="W110" s="473"/>
      <c r="X110" s="807"/>
    </row>
    <row r="111" spans="2:24" ht="29.25" customHeight="1" x14ac:dyDescent="0.2">
      <c r="B111" s="874"/>
      <c r="C111" s="875"/>
      <c r="D111" s="876"/>
      <c r="E111" s="877"/>
      <c r="F111" s="460" t="s">
        <v>350</v>
      </c>
      <c r="G111" s="443"/>
      <c r="H111" s="383"/>
      <c r="I111" s="383"/>
      <c r="J111" s="534"/>
      <c r="K111" s="495"/>
      <c r="L111" s="474">
        <f t="shared" si="14"/>
        <v>0</v>
      </c>
      <c r="M111" s="879"/>
      <c r="N111" s="879"/>
      <c r="O111" s="513"/>
      <c r="P111" s="522">
        <f t="shared" si="12"/>
        <v>0</v>
      </c>
      <c r="Q111" s="770"/>
      <c r="R111" s="770"/>
      <c r="S111" s="497"/>
      <c r="T111" s="432">
        <f t="shared" si="13"/>
        <v>0</v>
      </c>
      <c r="U111" s="819"/>
      <c r="V111" s="819"/>
      <c r="W111" s="473"/>
      <c r="X111" s="807"/>
    </row>
    <row r="112" spans="2:24" ht="64.5" customHeight="1" x14ac:dyDescent="0.2">
      <c r="B112" s="874"/>
      <c r="C112" s="875"/>
      <c r="D112" s="876"/>
      <c r="E112" s="877"/>
      <c r="F112" s="453" t="s">
        <v>597</v>
      </c>
      <c r="G112" s="488"/>
      <c r="H112" s="383"/>
      <c r="I112" s="383"/>
      <c r="J112" s="534"/>
      <c r="K112" s="495"/>
      <c r="L112" s="474">
        <f t="shared" si="14"/>
        <v>0</v>
      </c>
      <c r="M112" s="879"/>
      <c r="N112" s="879"/>
      <c r="O112" s="513"/>
      <c r="P112" s="522">
        <f t="shared" si="12"/>
        <v>0</v>
      </c>
      <c r="Q112" s="770"/>
      <c r="R112" s="770"/>
      <c r="S112" s="497"/>
      <c r="T112" s="472">
        <f t="shared" si="13"/>
        <v>0</v>
      </c>
      <c r="U112" s="819"/>
      <c r="V112" s="819"/>
      <c r="W112" s="473"/>
      <c r="X112" s="807"/>
    </row>
    <row r="113" spans="2:24" ht="28.5" customHeight="1" x14ac:dyDescent="0.2">
      <c r="B113" s="874" t="s">
        <v>481</v>
      </c>
      <c r="C113" s="882">
        <v>5</v>
      </c>
      <c r="D113" s="882"/>
      <c r="E113" s="882"/>
      <c r="F113" s="460" t="s">
        <v>351</v>
      </c>
      <c r="G113" s="383"/>
      <c r="H113" s="383"/>
      <c r="I113" s="383"/>
      <c r="J113" s="534"/>
      <c r="K113" s="495"/>
      <c r="L113" s="474">
        <f t="shared" si="14"/>
        <v>0</v>
      </c>
      <c r="M113" s="908">
        <f>SUM(L113:L118)</f>
        <v>0</v>
      </c>
      <c r="N113" s="908" t="str">
        <f>IF(AND(N97=0,N98=1,N99=2,N102=3,N107=4,M113=6),5,"")</f>
        <v/>
      </c>
      <c r="O113" s="513"/>
      <c r="P113" s="522">
        <f t="shared" si="12"/>
        <v>0</v>
      </c>
      <c r="Q113" s="773">
        <f>SUM(P113:P118)</f>
        <v>0</v>
      </c>
      <c r="R113" s="773" t="str">
        <f>IF(AND(R97=0,R98=1,R99=2,R102=3,R107=4,Q113=6),5,"")</f>
        <v/>
      </c>
      <c r="S113" s="497"/>
      <c r="T113" s="475">
        <f t="shared" si="13"/>
        <v>0</v>
      </c>
      <c r="U113" s="817">
        <f>SUM(T113:T118)</f>
        <v>0</v>
      </c>
      <c r="V113" s="817" t="str">
        <f>IF(AND(V97=0,V98=1,V99=2,V102=3,V107=4,U113=6),5,"")</f>
        <v/>
      </c>
      <c r="W113" s="274"/>
      <c r="X113" s="807"/>
    </row>
    <row r="114" spans="2:24" ht="22.5" customHeight="1" x14ac:dyDescent="0.2">
      <c r="B114" s="874"/>
      <c r="C114" s="882"/>
      <c r="D114" s="882"/>
      <c r="E114" s="882"/>
      <c r="F114" s="460" t="s">
        <v>352</v>
      </c>
      <c r="G114" s="383"/>
      <c r="H114" s="383"/>
      <c r="I114" s="383"/>
      <c r="J114" s="534"/>
      <c r="K114" s="495"/>
      <c r="L114" s="474">
        <f t="shared" si="14"/>
        <v>0</v>
      </c>
      <c r="M114" s="908"/>
      <c r="N114" s="908"/>
      <c r="O114" s="513"/>
      <c r="P114" s="522">
        <f t="shared" si="12"/>
        <v>0</v>
      </c>
      <c r="Q114" s="773"/>
      <c r="R114" s="773"/>
      <c r="S114" s="497"/>
      <c r="T114" s="475">
        <f t="shared" si="13"/>
        <v>0</v>
      </c>
      <c r="U114" s="817"/>
      <c r="V114" s="817"/>
      <c r="W114" s="274"/>
      <c r="X114" s="807"/>
    </row>
    <row r="115" spans="2:24" ht="41.25" customHeight="1" x14ac:dyDescent="0.2">
      <c r="B115" s="874"/>
      <c r="C115" s="882"/>
      <c r="D115" s="882"/>
      <c r="E115" s="882"/>
      <c r="F115" s="460" t="s">
        <v>353</v>
      </c>
      <c r="G115" s="383"/>
      <c r="H115" s="383"/>
      <c r="I115" s="383"/>
      <c r="J115" s="534"/>
      <c r="K115" s="495"/>
      <c r="L115" s="474">
        <f t="shared" si="14"/>
        <v>0</v>
      </c>
      <c r="M115" s="908"/>
      <c r="N115" s="908"/>
      <c r="O115" s="513"/>
      <c r="P115" s="522">
        <f t="shared" si="12"/>
        <v>0</v>
      </c>
      <c r="Q115" s="773"/>
      <c r="R115" s="773"/>
      <c r="S115" s="497"/>
      <c r="T115" s="475">
        <f t="shared" si="13"/>
        <v>0</v>
      </c>
      <c r="U115" s="817"/>
      <c r="V115" s="817"/>
      <c r="W115" s="274"/>
      <c r="X115" s="807"/>
    </row>
    <row r="116" spans="2:24" ht="30" customHeight="1" x14ac:dyDescent="0.2">
      <c r="B116" s="874"/>
      <c r="C116" s="882"/>
      <c r="D116" s="882"/>
      <c r="E116" s="882"/>
      <c r="F116" s="460" t="s">
        <v>354</v>
      </c>
      <c r="G116" s="383"/>
      <c r="H116" s="383"/>
      <c r="I116" s="383"/>
      <c r="J116" s="534"/>
      <c r="K116" s="495"/>
      <c r="L116" s="474">
        <f t="shared" si="14"/>
        <v>0</v>
      </c>
      <c r="M116" s="908"/>
      <c r="N116" s="908"/>
      <c r="O116" s="513"/>
      <c r="P116" s="522">
        <f t="shared" si="12"/>
        <v>0</v>
      </c>
      <c r="Q116" s="773"/>
      <c r="R116" s="773"/>
      <c r="S116" s="497"/>
      <c r="T116" s="475">
        <f t="shared" si="13"/>
        <v>0</v>
      </c>
      <c r="U116" s="817"/>
      <c r="V116" s="817"/>
      <c r="W116" s="274"/>
      <c r="X116" s="807"/>
    </row>
    <row r="117" spans="2:24" ht="30" customHeight="1" x14ac:dyDescent="0.2">
      <c r="B117" s="874"/>
      <c r="C117" s="882"/>
      <c r="D117" s="882"/>
      <c r="E117" s="882"/>
      <c r="F117" s="462" t="s">
        <v>355</v>
      </c>
      <c r="G117" s="383"/>
      <c r="H117" s="383"/>
      <c r="I117" s="383"/>
      <c r="J117" s="534"/>
      <c r="K117" s="495"/>
      <c r="L117" s="474">
        <f t="shared" si="14"/>
        <v>0</v>
      </c>
      <c r="M117" s="908"/>
      <c r="N117" s="908"/>
      <c r="O117" s="513"/>
      <c r="P117" s="522">
        <f t="shared" si="12"/>
        <v>0</v>
      </c>
      <c r="Q117" s="773"/>
      <c r="R117" s="773"/>
      <c r="S117" s="497"/>
      <c r="T117" s="475">
        <f t="shared" si="13"/>
        <v>0</v>
      </c>
      <c r="U117" s="817"/>
      <c r="V117" s="817"/>
      <c r="W117" s="274"/>
      <c r="X117" s="807"/>
    </row>
    <row r="118" spans="2:24" ht="51.75" customHeight="1" x14ac:dyDescent="0.2">
      <c r="B118" s="874"/>
      <c r="C118" s="882"/>
      <c r="D118" s="882"/>
      <c r="E118" s="882"/>
      <c r="F118" s="419" t="s">
        <v>782</v>
      </c>
      <c r="G118" s="443"/>
      <c r="H118" s="383"/>
      <c r="I118" s="383"/>
      <c r="J118" s="534"/>
      <c r="K118" s="495"/>
      <c r="L118" s="474">
        <f t="shared" si="14"/>
        <v>0</v>
      </c>
      <c r="M118" s="908"/>
      <c r="N118" s="908"/>
      <c r="O118" s="513"/>
      <c r="P118" s="522">
        <f t="shared" si="12"/>
        <v>0</v>
      </c>
      <c r="Q118" s="773"/>
      <c r="R118" s="773"/>
      <c r="S118" s="497"/>
      <c r="T118" s="475">
        <f t="shared" si="13"/>
        <v>0</v>
      </c>
      <c r="U118" s="817"/>
      <c r="V118" s="817"/>
      <c r="W118" s="274"/>
      <c r="X118" s="807"/>
    </row>
    <row r="119" spans="2:24" ht="9.75" customHeight="1" x14ac:dyDescent="0.2">
      <c r="K119" s="492"/>
      <c r="L119" s="335"/>
      <c r="M119" s="487"/>
      <c r="N119" s="335"/>
    </row>
    <row r="120" spans="2:24" s="36" customFormat="1" ht="12.75" x14ac:dyDescent="0.2">
      <c r="F120" s="436"/>
      <c r="G120" s="484"/>
      <c r="H120" s="484"/>
      <c r="I120" s="484"/>
      <c r="J120" s="484"/>
      <c r="K120" s="240"/>
      <c r="L120" s="276"/>
      <c r="M120" s="485"/>
      <c r="N120" s="276"/>
      <c r="O120" s="233"/>
      <c r="P120" s="233"/>
      <c r="Q120" s="233"/>
      <c r="R120" s="233"/>
      <c r="S120" s="233"/>
      <c r="T120" s="484"/>
      <c r="U120" s="233"/>
      <c r="V120" s="233"/>
      <c r="W120" s="484"/>
    </row>
    <row r="121" spans="2:24" s="36" customFormat="1" ht="12.75" x14ac:dyDescent="0.2">
      <c r="F121" s="436"/>
      <c r="G121" s="484"/>
      <c r="H121" s="484"/>
      <c r="I121" s="484"/>
      <c r="J121" s="484"/>
      <c r="K121" s="240"/>
      <c r="L121" s="276"/>
      <c r="M121" s="485"/>
      <c r="N121" s="276"/>
      <c r="O121" s="233"/>
      <c r="P121" s="233"/>
      <c r="Q121" s="233"/>
      <c r="R121" s="233"/>
      <c r="S121" s="233"/>
      <c r="T121" s="484"/>
      <c r="U121" s="233"/>
      <c r="V121" s="233"/>
      <c r="W121" s="484"/>
    </row>
    <row r="122" spans="2:24" s="36" customFormat="1" ht="12.75" x14ac:dyDescent="0.2">
      <c r="F122" s="436"/>
      <c r="G122" s="484"/>
      <c r="H122" s="484"/>
      <c r="I122" s="484"/>
      <c r="J122" s="484"/>
      <c r="K122" s="240"/>
      <c r="L122" s="276"/>
      <c r="M122" s="485"/>
      <c r="N122" s="276"/>
      <c r="O122" s="233"/>
      <c r="P122" s="233"/>
      <c r="Q122" s="233"/>
      <c r="R122" s="233"/>
      <c r="S122" s="233"/>
      <c r="T122" s="484"/>
      <c r="U122" s="233"/>
      <c r="V122" s="233"/>
      <c r="W122" s="484"/>
    </row>
    <row r="123" spans="2:24" s="36" customFormat="1" ht="12.75" x14ac:dyDescent="0.2">
      <c r="F123" s="436"/>
      <c r="G123" s="484"/>
      <c r="H123" s="484"/>
      <c r="I123" s="484"/>
      <c r="J123" s="484"/>
      <c r="K123" s="240"/>
      <c r="L123" s="276"/>
      <c r="M123" s="485"/>
      <c r="N123" s="276"/>
      <c r="O123" s="233"/>
      <c r="P123" s="233"/>
      <c r="Q123" s="233"/>
      <c r="R123" s="233"/>
      <c r="S123" s="233"/>
      <c r="T123" s="484"/>
      <c r="U123" s="233"/>
      <c r="V123" s="233"/>
      <c r="W123" s="484"/>
    </row>
    <row r="124" spans="2:24" s="36" customFormat="1" ht="12.75" x14ac:dyDescent="0.2">
      <c r="F124" s="436"/>
      <c r="G124" s="484"/>
      <c r="H124" s="484"/>
      <c r="I124" s="484"/>
      <c r="J124" s="484"/>
      <c r="K124" s="240"/>
      <c r="L124" s="276"/>
      <c r="M124" s="485"/>
      <c r="N124" s="276"/>
      <c r="O124" s="233"/>
      <c r="P124" s="233"/>
      <c r="Q124" s="233"/>
      <c r="R124" s="233"/>
      <c r="S124" s="233"/>
      <c r="T124" s="484"/>
      <c r="U124" s="233"/>
      <c r="V124" s="233"/>
      <c r="W124" s="484"/>
    </row>
    <row r="125" spans="2:24" s="36" customFormat="1" ht="12.75" x14ac:dyDescent="0.2">
      <c r="F125" s="436"/>
      <c r="G125" s="484"/>
      <c r="H125" s="484"/>
      <c r="I125" s="484"/>
      <c r="J125" s="484"/>
      <c r="K125" s="240"/>
      <c r="L125" s="276"/>
      <c r="M125" s="485"/>
      <c r="N125" s="276"/>
      <c r="O125" s="233"/>
      <c r="P125" s="233"/>
      <c r="Q125" s="233"/>
      <c r="R125" s="233"/>
      <c r="S125" s="233"/>
      <c r="T125" s="484"/>
      <c r="U125" s="233"/>
      <c r="V125" s="233"/>
      <c r="W125" s="484"/>
    </row>
    <row r="126" spans="2:24" s="36" customFormat="1" ht="12.75" x14ac:dyDescent="0.2">
      <c r="F126" s="436"/>
      <c r="G126" s="484"/>
      <c r="H126" s="484"/>
      <c r="I126" s="484"/>
      <c r="J126" s="484"/>
      <c r="K126" s="240"/>
      <c r="L126" s="276"/>
      <c r="M126" s="485"/>
      <c r="N126" s="276"/>
      <c r="O126" s="233"/>
      <c r="P126" s="233"/>
      <c r="Q126" s="233"/>
      <c r="R126" s="233"/>
      <c r="S126" s="233"/>
      <c r="T126" s="484"/>
      <c r="U126" s="233"/>
      <c r="V126" s="233"/>
      <c r="W126" s="484"/>
    </row>
    <row r="127" spans="2:24" s="36" customFormat="1" ht="12.75" x14ac:dyDescent="0.2">
      <c r="F127" s="436"/>
      <c r="G127" s="484"/>
      <c r="H127" s="484"/>
      <c r="I127" s="484"/>
      <c r="J127" s="484"/>
      <c r="K127" s="240"/>
      <c r="L127" s="276"/>
      <c r="M127" s="485"/>
      <c r="N127" s="276"/>
      <c r="O127" s="233"/>
      <c r="P127" s="233"/>
      <c r="Q127" s="233"/>
      <c r="R127" s="233"/>
      <c r="S127" s="233"/>
      <c r="T127" s="484"/>
      <c r="U127" s="233"/>
      <c r="V127" s="233"/>
      <c r="W127" s="484"/>
    </row>
    <row r="128" spans="2:24" s="36" customFormat="1" ht="12.75" x14ac:dyDescent="0.2">
      <c r="F128" s="436"/>
      <c r="G128" s="484"/>
      <c r="H128" s="484"/>
      <c r="I128" s="484"/>
      <c r="J128" s="484"/>
      <c r="K128" s="240"/>
      <c r="L128" s="276"/>
      <c r="M128" s="485"/>
      <c r="N128" s="276"/>
      <c r="O128" s="233"/>
      <c r="P128" s="233"/>
      <c r="Q128" s="233"/>
      <c r="R128" s="233"/>
      <c r="S128" s="233"/>
      <c r="T128" s="484"/>
      <c r="U128" s="233"/>
      <c r="V128" s="233"/>
      <c r="W128" s="484"/>
    </row>
    <row r="129" spans="6:23" s="36" customFormat="1" ht="12.75" x14ac:dyDescent="0.2">
      <c r="F129" s="436"/>
      <c r="G129" s="484"/>
      <c r="H129" s="484"/>
      <c r="I129" s="484"/>
      <c r="J129" s="484"/>
      <c r="K129" s="240"/>
      <c r="L129" s="276"/>
      <c r="M129" s="485"/>
      <c r="N129" s="276"/>
      <c r="O129" s="233"/>
      <c r="P129" s="233"/>
      <c r="Q129" s="233"/>
      <c r="R129" s="233"/>
      <c r="S129" s="233"/>
      <c r="T129" s="484"/>
      <c r="U129" s="233"/>
      <c r="V129" s="233"/>
      <c r="W129" s="484"/>
    </row>
    <row r="130" spans="6:23" s="36" customFormat="1" ht="12.75" x14ac:dyDescent="0.2">
      <c r="F130" s="436"/>
      <c r="G130" s="484"/>
      <c r="H130" s="484"/>
      <c r="I130" s="484"/>
      <c r="J130" s="484"/>
      <c r="K130" s="240"/>
      <c r="L130" s="276"/>
      <c r="M130" s="485"/>
      <c r="N130" s="276"/>
      <c r="O130" s="233"/>
      <c r="P130" s="233"/>
      <c r="Q130" s="233"/>
      <c r="R130" s="233"/>
      <c r="S130" s="233"/>
      <c r="T130" s="484"/>
      <c r="U130" s="233"/>
      <c r="V130" s="233"/>
      <c r="W130" s="484"/>
    </row>
    <row r="131" spans="6:23" s="36" customFormat="1" ht="12.75" x14ac:dyDescent="0.2">
      <c r="F131" s="436"/>
      <c r="G131" s="484"/>
      <c r="H131" s="484"/>
      <c r="I131" s="484"/>
      <c r="J131" s="484"/>
      <c r="K131" s="240"/>
      <c r="L131" s="276"/>
      <c r="M131" s="485"/>
      <c r="N131" s="276"/>
      <c r="O131" s="233"/>
      <c r="P131" s="233"/>
      <c r="Q131" s="233"/>
      <c r="R131" s="233"/>
      <c r="S131" s="233"/>
      <c r="T131" s="484"/>
      <c r="U131" s="233"/>
      <c r="V131" s="233"/>
      <c r="W131" s="484"/>
    </row>
    <row r="132" spans="6:23" s="36" customFormat="1" ht="12.75" x14ac:dyDescent="0.2">
      <c r="F132" s="436"/>
      <c r="G132" s="484"/>
      <c r="H132" s="484"/>
      <c r="I132" s="484"/>
      <c r="J132" s="484"/>
      <c r="K132" s="240"/>
      <c r="L132" s="276"/>
      <c r="M132" s="485"/>
      <c r="N132" s="276"/>
      <c r="O132" s="233"/>
      <c r="P132" s="233"/>
      <c r="Q132" s="233"/>
      <c r="R132" s="233"/>
      <c r="S132" s="233"/>
      <c r="T132" s="484"/>
      <c r="U132" s="233"/>
      <c r="V132" s="233"/>
      <c r="W132" s="484"/>
    </row>
    <row r="133" spans="6:23" s="36" customFormat="1" ht="12.75" x14ac:dyDescent="0.2">
      <c r="F133" s="436"/>
      <c r="G133" s="484"/>
      <c r="H133" s="484"/>
      <c r="I133" s="484"/>
      <c r="J133" s="484"/>
      <c r="K133" s="240"/>
      <c r="L133" s="276"/>
      <c r="M133" s="485"/>
      <c r="N133" s="276"/>
      <c r="O133" s="233"/>
      <c r="P133" s="233"/>
      <c r="Q133" s="233"/>
      <c r="R133" s="233"/>
      <c r="S133" s="233"/>
      <c r="T133" s="484"/>
      <c r="U133" s="233"/>
      <c r="V133" s="233"/>
      <c r="W133" s="484"/>
    </row>
    <row r="134" spans="6:23" s="36" customFormat="1" ht="12.75" x14ac:dyDescent="0.2">
      <c r="F134" s="436"/>
      <c r="G134" s="484"/>
      <c r="H134" s="484"/>
      <c r="I134" s="484"/>
      <c r="J134" s="484"/>
      <c r="K134" s="240"/>
      <c r="L134" s="276"/>
      <c r="M134" s="485"/>
      <c r="N134" s="276"/>
      <c r="O134" s="233"/>
      <c r="P134" s="233"/>
      <c r="Q134" s="233"/>
      <c r="R134" s="233"/>
      <c r="S134" s="233"/>
      <c r="T134" s="484"/>
      <c r="U134" s="233"/>
      <c r="V134" s="233"/>
      <c r="W134" s="484"/>
    </row>
    <row r="135" spans="6:23" s="36" customFormat="1" ht="12.75" x14ac:dyDescent="0.2">
      <c r="F135" s="436"/>
      <c r="G135" s="484"/>
      <c r="H135" s="484"/>
      <c r="I135" s="484"/>
      <c r="J135" s="484"/>
      <c r="K135" s="240"/>
      <c r="L135" s="276"/>
      <c r="M135" s="485"/>
      <c r="N135" s="276"/>
      <c r="O135" s="233"/>
      <c r="P135" s="233"/>
      <c r="Q135" s="233"/>
      <c r="R135" s="233"/>
      <c r="S135" s="233"/>
      <c r="T135" s="484"/>
      <c r="U135" s="233"/>
      <c r="V135" s="233"/>
      <c r="W135" s="484"/>
    </row>
    <row r="136" spans="6:23" s="36" customFormat="1" ht="12.75" x14ac:dyDescent="0.2">
      <c r="F136" s="436"/>
      <c r="G136" s="484"/>
      <c r="H136" s="484"/>
      <c r="I136" s="484"/>
      <c r="J136" s="484"/>
      <c r="K136" s="240"/>
      <c r="L136" s="276"/>
      <c r="M136" s="485"/>
      <c r="N136" s="276"/>
      <c r="O136" s="233"/>
      <c r="P136" s="233"/>
      <c r="Q136" s="233"/>
      <c r="R136" s="233"/>
      <c r="S136" s="233"/>
      <c r="T136" s="484"/>
      <c r="U136" s="233"/>
      <c r="V136" s="233"/>
      <c r="W136" s="484"/>
    </row>
    <row r="137" spans="6:23" s="36" customFormat="1" ht="12.75" x14ac:dyDescent="0.2">
      <c r="F137" s="436"/>
      <c r="G137" s="484"/>
      <c r="H137" s="484"/>
      <c r="I137" s="484"/>
      <c r="J137" s="484"/>
      <c r="K137" s="240"/>
      <c r="L137" s="276"/>
      <c r="M137" s="485"/>
      <c r="N137" s="276"/>
      <c r="O137" s="233"/>
      <c r="P137" s="233"/>
      <c r="Q137" s="233"/>
      <c r="R137" s="233"/>
      <c r="S137" s="233"/>
      <c r="T137" s="484"/>
      <c r="U137" s="233"/>
      <c r="V137" s="233"/>
      <c r="W137" s="484"/>
    </row>
    <row r="138" spans="6:23" s="36" customFormat="1" ht="12.75" x14ac:dyDescent="0.2">
      <c r="F138" s="436"/>
      <c r="G138" s="484"/>
      <c r="H138" s="484"/>
      <c r="I138" s="484"/>
      <c r="J138" s="484"/>
      <c r="K138" s="240"/>
      <c r="L138" s="276"/>
      <c r="M138" s="485"/>
      <c r="N138" s="276"/>
      <c r="O138" s="233"/>
      <c r="P138" s="233"/>
      <c r="Q138" s="233"/>
      <c r="R138" s="233"/>
      <c r="S138" s="233"/>
      <c r="T138" s="484"/>
      <c r="U138" s="233"/>
      <c r="V138" s="233"/>
      <c r="W138" s="484"/>
    </row>
    <row r="139" spans="6:23" s="36" customFormat="1" ht="12.75" x14ac:dyDescent="0.2">
      <c r="F139" s="436"/>
      <c r="G139" s="484"/>
      <c r="H139" s="484"/>
      <c r="I139" s="484"/>
      <c r="J139" s="484"/>
      <c r="K139" s="240"/>
      <c r="L139" s="276"/>
      <c r="M139" s="485"/>
      <c r="N139" s="276"/>
      <c r="O139" s="233"/>
      <c r="P139" s="233"/>
      <c r="Q139" s="233"/>
      <c r="R139" s="233"/>
      <c r="S139" s="233"/>
      <c r="T139" s="484"/>
      <c r="U139" s="233"/>
      <c r="V139" s="233"/>
      <c r="W139" s="484"/>
    </row>
    <row r="140" spans="6:23" s="36" customFormat="1" ht="12.75" x14ac:dyDescent="0.2">
      <c r="F140" s="436"/>
      <c r="G140" s="484"/>
      <c r="H140" s="484"/>
      <c r="I140" s="484"/>
      <c r="J140" s="484"/>
      <c r="K140" s="240"/>
      <c r="L140" s="276"/>
      <c r="M140" s="485"/>
      <c r="N140" s="276"/>
      <c r="O140" s="233"/>
      <c r="P140" s="233"/>
      <c r="Q140" s="233"/>
      <c r="R140" s="233"/>
      <c r="S140" s="233"/>
      <c r="T140" s="484"/>
      <c r="U140" s="233"/>
      <c r="V140" s="233"/>
      <c r="W140" s="484"/>
    </row>
    <row r="141" spans="6:23" s="36" customFormat="1" ht="12.75" x14ac:dyDescent="0.2">
      <c r="F141" s="436"/>
      <c r="G141" s="484"/>
      <c r="H141" s="484"/>
      <c r="I141" s="484"/>
      <c r="J141" s="484"/>
      <c r="K141" s="240"/>
      <c r="L141" s="276"/>
      <c r="M141" s="485"/>
      <c r="N141" s="276"/>
      <c r="O141" s="233"/>
      <c r="P141" s="233"/>
      <c r="Q141" s="233"/>
      <c r="R141" s="233"/>
      <c r="S141" s="233"/>
      <c r="T141" s="484"/>
      <c r="U141" s="233"/>
      <c r="V141" s="233"/>
      <c r="W141" s="484"/>
    </row>
    <row r="142" spans="6:23" s="36" customFormat="1" ht="12.75" x14ac:dyDescent="0.2">
      <c r="F142" s="436"/>
      <c r="G142" s="484"/>
      <c r="H142" s="484"/>
      <c r="I142" s="484"/>
      <c r="J142" s="484"/>
      <c r="K142" s="240"/>
      <c r="L142" s="276"/>
      <c r="M142" s="485"/>
      <c r="N142" s="276"/>
      <c r="O142" s="233"/>
      <c r="P142" s="233"/>
      <c r="Q142" s="233"/>
      <c r="R142" s="233"/>
      <c r="S142" s="233"/>
      <c r="T142" s="484"/>
      <c r="U142" s="233"/>
      <c r="V142" s="233"/>
      <c r="W142" s="484"/>
    </row>
    <row r="143" spans="6:23" s="36" customFormat="1" ht="12.75" x14ac:dyDescent="0.2">
      <c r="F143" s="436"/>
      <c r="G143" s="484"/>
      <c r="H143" s="484"/>
      <c r="I143" s="484"/>
      <c r="J143" s="484"/>
      <c r="K143" s="240"/>
      <c r="L143" s="276"/>
      <c r="M143" s="485"/>
      <c r="N143" s="276"/>
      <c r="O143" s="233"/>
      <c r="P143" s="233"/>
      <c r="Q143" s="233"/>
      <c r="R143" s="233"/>
      <c r="S143" s="233"/>
      <c r="T143" s="484"/>
      <c r="U143" s="233"/>
      <c r="V143" s="233"/>
      <c r="W143" s="484"/>
    </row>
    <row r="144" spans="6:23" s="36" customFormat="1" ht="12.75" x14ac:dyDescent="0.2">
      <c r="F144" s="436"/>
      <c r="G144" s="484"/>
      <c r="H144" s="484"/>
      <c r="I144" s="484"/>
      <c r="J144" s="484"/>
      <c r="K144" s="240"/>
      <c r="L144" s="276"/>
      <c r="M144" s="485"/>
      <c r="N144" s="276"/>
      <c r="O144" s="233"/>
      <c r="P144" s="233"/>
      <c r="Q144" s="233"/>
      <c r="R144" s="233"/>
      <c r="S144" s="233"/>
      <c r="T144" s="484"/>
      <c r="U144" s="233"/>
      <c r="V144" s="233"/>
      <c r="W144" s="484"/>
    </row>
    <row r="145" spans="6:23" s="36" customFormat="1" ht="12.75" x14ac:dyDescent="0.2">
      <c r="F145" s="436"/>
      <c r="G145" s="484"/>
      <c r="H145" s="484"/>
      <c r="I145" s="484"/>
      <c r="J145" s="484"/>
      <c r="K145" s="240"/>
      <c r="L145" s="276"/>
      <c r="M145" s="485"/>
      <c r="N145" s="276"/>
      <c r="O145" s="233"/>
      <c r="P145" s="233"/>
      <c r="Q145" s="233"/>
      <c r="R145" s="233"/>
      <c r="S145" s="233"/>
      <c r="T145" s="484"/>
      <c r="U145" s="233"/>
      <c r="V145" s="233"/>
      <c r="W145" s="484"/>
    </row>
    <row r="146" spans="6:23" s="36" customFormat="1" ht="12.75" x14ac:dyDescent="0.2">
      <c r="F146" s="436"/>
      <c r="G146" s="484"/>
      <c r="H146" s="484"/>
      <c r="I146" s="484"/>
      <c r="J146" s="484"/>
      <c r="K146" s="240"/>
      <c r="L146" s="276"/>
      <c r="M146" s="485"/>
      <c r="N146" s="276"/>
      <c r="O146" s="233"/>
      <c r="P146" s="233"/>
      <c r="Q146" s="233"/>
      <c r="R146" s="233"/>
      <c r="S146" s="233"/>
      <c r="T146" s="484"/>
      <c r="U146" s="233"/>
      <c r="V146" s="233"/>
      <c r="W146" s="484"/>
    </row>
    <row r="147" spans="6:23" s="36" customFormat="1" ht="12.75" x14ac:dyDescent="0.2">
      <c r="F147" s="436"/>
      <c r="G147" s="484"/>
      <c r="H147" s="484"/>
      <c r="I147" s="484"/>
      <c r="J147" s="484"/>
      <c r="K147" s="240"/>
      <c r="L147" s="276"/>
      <c r="M147" s="485"/>
      <c r="N147" s="276"/>
      <c r="O147" s="233"/>
      <c r="P147" s="233"/>
      <c r="Q147" s="233"/>
      <c r="R147" s="233"/>
      <c r="S147" s="233"/>
      <c r="T147" s="484"/>
      <c r="U147" s="233"/>
      <c r="V147" s="233"/>
      <c r="W147" s="484"/>
    </row>
    <row r="148" spans="6:23" s="36" customFormat="1" ht="12.75" x14ac:dyDescent="0.2">
      <c r="F148" s="436"/>
      <c r="G148" s="484"/>
      <c r="H148" s="484"/>
      <c r="I148" s="484"/>
      <c r="J148" s="484"/>
      <c r="K148" s="240"/>
      <c r="L148" s="276"/>
      <c r="M148" s="485"/>
      <c r="N148" s="276"/>
      <c r="O148" s="233"/>
      <c r="P148" s="233"/>
      <c r="Q148" s="233"/>
      <c r="R148" s="233"/>
      <c r="S148" s="233"/>
      <c r="T148" s="484"/>
      <c r="U148" s="233"/>
      <c r="V148" s="233"/>
      <c r="W148" s="484"/>
    </row>
    <row r="149" spans="6:23" s="36" customFormat="1" ht="12.75" x14ac:dyDescent="0.2">
      <c r="F149" s="436"/>
      <c r="G149" s="484"/>
      <c r="H149" s="484"/>
      <c r="I149" s="484"/>
      <c r="J149" s="484"/>
      <c r="K149" s="240"/>
      <c r="L149" s="276"/>
      <c r="M149" s="485"/>
      <c r="N149" s="276"/>
      <c r="O149" s="233"/>
      <c r="P149" s="233"/>
      <c r="Q149" s="233"/>
      <c r="R149" s="233"/>
      <c r="S149" s="233"/>
      <c r="T149" s="484"/>
      <c r="U149" s="233"/>
      <c r="V149" s="233"/>
      <c r="W149" s="484"/>
    </row>
    <row r="150" spans="6:23" s="36" customFormat="1" ht="12.75" x14ac:dyDescent="0.2">
      <c r="F150" s="436"/>
      <c r="G150" s="484"/>
      <c r="H150" s="484"/>
      <c r="I150" s="484"/>
      <c r="J150" s="484"/>
      <c r="K150" s="240"/>
      <c r="L150" s="276"/>
      <c r="M150" s="485"/>
      <c r="N150" s="276"/>
      <c r="O150" s="233"/>
      <c r="P150" s="233"/>
      <c r="Q150" s="233"/>
      <c r="R150" s="233"/>
      <c r="S150" s="233"/>
      <c r="T150" s="484"/>
      <c r="U150" s="233"/>
      <c r="V150" s="233"/>
      <c r="W150" s="484"/>
    </row>
    <row r="151" spans="6:23" s="36" customFormat="1" ht="12.75" x14ac:dyDescent="0.2">
      <c r="F151" s="436"/>
      <c r="G151" s="484"/>
      <c r="H151" s="484"/>
      <c r="I151" s="484"/>
      <c r="J151" s="484"/>
      <c r="K151" s="240"/>
      <c r="L151" s="276"/>
      <c r="M151" s="485"/>
      <c r="N151" s="276"/>
      <c r="O151" s="233"/>
      <c r="P151" s="233"/>
      <c r="Q151" s="233"/>
      <c r="R151" s="233"/>
      <c r="S151" s="233"/>
      <c r="T151" s="484"/>
      <c r="U151" s="233"/>
      <c r="V151" s="233"/>
      <c r="W151" s="484"/>
    </row>
    <row r="152" spans="6:23" s="36" customFormat="1" ht="12.75" x14ac:dyDescent="0.2">
      <c r="F152" s="436"/>
      <c r="G152" s="484"/>
      <c r="H152" s="484"/>
      <c r="I152" s="484"/>
      <c r="J152" s="484"/>
      <c r="K152" s="240"/>
      <c r="L152" s="276"/>
      <c r="M152" s="485"/>
      <c r="N152" s="276"/>
      <c r="O152" s="233"/>
      <c r="P152" s="233"/>
      <c r="Q152" s="233"/>
      <c r="R152" s="233"/>
      <c r="S152" s="233"/>
      <c r="T152" s="484"/>
      <c r="U152" s="233"/>
      <c r="V152" s="233"/>
      <c r="W152" s="484"/>
    </row>
    <row r="153" spans="6:23" s="36" customFormat="1" ht="12.75" x14ac:dyDescent="0.2">
      <c r="F153" s="436"/>
      <c r="G153" s="484"/>
      <c r="H153" s="484"/>
      <c r="I153" s="484"/>
      <c r="J153" s="484"/>
      <c r="K153" s="240"/>
      <c r="L153" s="276"/>
      <c r="M153" s="485"/>
      <c r="N153" s="276"/>
      <c r="O153" s="233"/>
      <c r="P153" s="233"/>
      <c r="Q153" s="233"/>
      <c r="R153" s="233"/>
      <c r="S153" s="233"/>
      <c r="T153" s="484"/>
      <c r="U153" s="233"/>
      <c r="V153" s="233"/>
      <c r="W153" s="484"/>
    </row>
    <row r="154" spans="6:23" s="36" customFormat="1" ht="12.75" x14ac:dyDescent="0.2">
      <c r="F154" s="436"/>
      <c r="G154" s="484"/>
      <c r="H154" s="484"/>
      <c r="I154" s="484"/>
      <c r="J154" s="484"/>
      <c r="K154" s="240"/>
      <c r="L154" s="276"/>
      <c r="M154" s="485"/>
      <c r="N154" s="276"/>
      <c r="O154" s="233"/>
      <c r="P154" s="233"/>
      <c r="Q154" s="233"/>
      <c r="R154" s="233"/>
      <c r="S154" s="233"/>
      <c r="T154" s="484"/>
      <c r="U154" s="233"/>
      <c r="V154" s="233"/>
      <c r="W154" s="484"/>
    </row>
    <row r="155" spans="6:23" s="36" customFormat="1" ht="12.75" x14ac:dyDescent="0.2">
      <c r="F155" s="436"/>
      <c r="G155" s="484"/>
      <c r="H155" s="484"/>
      <c r="I155" s="484"/>
      <c r="J155" s="484"/>
      <c r="K155" s="240"/>
      <c r="L155" s="276"/>
      <c r="M155" s="485"/>
      <c r="N155" s="276"/>
      <c r="O155" s="233"/>
      <c r="P155" s="233"/>
      <c r="Q155" s="233"/>
      <c r="R155" s="233"/>
      <c r="S155" s="233"/>
      <c r="T155" s="484"/>
      <c r="U155" s="233"/>
      <c r="V155" s="233"/>
      <c r="W155" s="484"/>
    </row>
    <row r="156" spans="6:23" s="36" customFormat="1" ht="12.75" x14ac:dyDescent="0.2">
      <c r="F156" s="436"/>
      <c r="G156" s="484"/>
      <c r="H156" s="484"/>
      <c r="I156" s="484"/>
      <c r="J156" s="484"/>
      <c r="K156" s="240"/>
      <c r="L156" s="276"/>
      <c r="M156" s="485"/>
      <c r="N156" s="276"/>
      <c r="O156" s="233"/>
      <c r="P156" s="233"/>
      <c r="Q156" s="233"/>
      <c r="R156" s="233"/>
      <c r="S156" s="233"/>
      <c r="T156" s="484"/>
      <c r="U156" s="233"/>
      <c r="V156" s="233"/>
      <c r="W156" s="484"/>
    </row>
    <row r="157" spans="6:23" s="36" customFormat="1" ht="12.75" x14ac:dyDescent="0.2">
      <c r="F157" s="436"/>
      <c r="G157" s="484"/>
      <c r="H157" s="484"/>
      <c r="I157" s="484"/>
      <c r="J157" s="484"/>
      <c r="K157" s="240"/>
      <c r="L157" s="276"/>
      <c r="M157" s="485"/>
      <c r="N157" s="276"/>
      <c r="O157" s="233"/>
      <c r="P157" s="233"/>
      <c r="Q157" s="233"/>
      <c r="R157" s="233"/>
      <c r="S157" s="233"/>
      <c r="T157" s="484"/>
      <c r="U157" s="233"/>
      <c r="V157" s="233"/>
      <c r="W157" s="484"/>
    </row>
    <row r="158" spans="6:23" s="36" customFormat="1" ht="12.75" x14ac:dyDescent="0.2">
      <c r="F158" s="436"/>
      <c r="G158" s="484"/>
      <c r="H158" s="484"/>
      <c r="I158" s="484"/>
      <c r="J158" s="484"/>
      <c r="K158" s="240"/>
      <c r="L158" s="276"/>
      <c r="M158" s="485"/>
      <c r="N158" s="276"/>
      <c r="O158" s="233"/>
      <c r="P158" s="233"/>
      <c r="Q158" s="233"/>
      <c r="R158" s="233"/>
      <c r="S158" s="233"/>
      <c r="T158" s="484"/>
      <c r="U158" s="233"/>
      <c r="V158" s="233"/>
      <c r="W158" s="484"/>
    </row>
    <row r="159" spans="6:23" s="36" customFormat="1" ht="12.75" x14ac:dyDescent="0.2">
      <c r="F159" s="436"/>
      <c r="G159" s="484"/>
      <c r="H159" s="484"/>
      <c r="I159" s="484"/>
      <c r="J159" s="484"/>
      <c r="K159" s="240"/>
      <c r="L159" s="276"/>
      <c r="M159" s="485"/>
      <c r="N159" s="276"/>
      <c r="O159" s="233"/>
      <c r="P159" s="233"/>
      <c r="Q159" s="233"/>
      <c r="R159" s="233"/>
      <c r="S159" s="233"/>
      <c r="T159" s="484"/>
      <c r="U159" s="233"/>
      <c r="V159" s="233"/>
      <c r="W159" s="484"/>
    </row>
    <row r="160" spans="6:23" s="36" customFormat="1" ht="12.75" x14ac:dyDescent="0.2">
      <c r="F160" s="436"/>
      <c r="G160" s="484"/>
      <c r="H160" s="484"/>
      <c r="I160" s="484"/>
      <c r="J160" s="484"/>
      <c r="K160" s="240"/>
      <c r="L160" s="276"/>
      <c r="M160" s="485"/>
      <c r="N160" s="276"/>
      <c r="O160" s="233"/>
      <c r="P160" s="233"/>
      <c r="Q160" s="233"/>
      <c r="R160" s="233"/>
      <c r="S160" s="233"/>
      <c r="T160" s="484"/>
      <c r="U160" s="233"/>
      <c r="V160" s="233"/>
      <c r="W160" s="484"/>
    </row>
    <row r="161" spans="6:23" s="36" customFormat="1" ht="12.75" x14ac:dyDescent="0.2">
      <c r="F161" s="436"/>
      <c r="G161" s="484"/>
      <c r="H161" s="484"/>
      <c r="I161" s="484"/>
      <c r="J161" s="484"/>
      <c r="K161" s="240"/>
      <c r="L161" s="276"/>
      <c r="M161" s="485"/>
      <c r="N161" s="276"/>
      <c r="O161" s="233"/>
      <c r="P161" s="233"/>
      <c r="Q161" s="233"/>
      <c r="R161" s="233"/>
      <c r="S161" s="233"/>
      <c r="T161" s="484"/>
      <c r="U161" s="233"/>
      <c r="V161" s="233"/>
      <c r="W161" s="484"/>
    </row>
    <row r="162" spans="6:23" s="36" customFormat="1" ht="12.75" x14ac:dyDescent="0.2">
      <c r="F162" s="436"/>
      <c r="G162" s="484"/>
      <c r="H162" s="484"/>
      <c r="I162" s="484"/>
      <c r="J162" s="484"/>
      <c r="K162" s="240"/>
      <c r="L162" s="276"/>
      <c r="M162" s="485"/>
      <c r="N162" s="276"/>
      <c r="O162" s="233"/>
      <c r="P162" s="233"/>
      <c r="Q162" s="233"/>
      <c r="R162" s="233"/>
      <c r="S162" s="233"/>
      <c r="T162" s="484"/>
      <c r="U162" s="233"/>
      <c r="V162" s="233"/>
      <c r="W162" s="484"/>
    </row>
    <row r="163" spans="6:23" s="36" customFormat="1" ht="12.75" x14ac:dyDescent="0.2">
      <c r="F163" s="436"/>
      <c r="G163" s="484"/>
      <c r="H163" s="484"/>
      <c r="I163" s="484"/>
      <c r="J163" s="484"/>
      <c r="K163" s="240"/>
      <c r="L163" s="276"/>
      <c r="M163" s="485"/>
      <c r="N163" s="276"/>
      <c r="O163" s="233"/>
      <c r="P163" s="233"/>
      <c r="Q163" s="233"/>
      <c r="R163" s="233"/>
      <c r="S163" s="233"/>
      <c r="T163" s="484"/>
      <c r="U163" s="233"/>
      <c r="V163" s="233"/>
      <c r="W163" s="484"/>
    </row>
    <row r="164" spans="6:23" s="36" customFormat="1" ht="12.75" x14ac:dyDescent="0.2">
      <c r="F164" s="436"/>
      <c r="G164" s="484"/>
      <c r="H164" s="484"/>
      <c r="I164" s="484"/>
      <c r="J164" s="484"/>
      <c r="K164" s="240"/>
      <c r="L164" s="276"/>
      <c r="M164" s="485"/>
      <c r="N164" s="276"/>
      <c r="O164" s="233"/>
      <c r="P164" s="233"/>
      <c r="Q164" s="233"/>
      <c r="R164" s="233"/>
      <c r="S164" s="233"/>
      <c r="T164" s="484"/>
      <c r="U164" s="233"/>
      <c r="V164" s="233"/>
      <c r="W164" s="484"/>
    </row>
    <row r="165" spans="6:23" s="36" customFormat="1" ht="12.75" x14ac:dyDescent="0.2">
      <c r="F165" s="436"/>
      <c r="G165" s="484"/>
      <c r="H165" s="484"/>
      <c r="I165" s="484"/>
      <c r="J165" s="484"/>
      <c r="K165" s="240"/>
      <c r="L165" s="276"/>
      <c r="M165" s="485"/>
      <c r="N165" s="276"/>
      <c r="O165" s="233"/>
      <c r="P165" s="233"/>
      <c r="Q165" s="233"/>
      <c r="R165" s="233"/>
      <c r="S165" s="233"/>
      <c r="T165" s="484"/>
      <c r="U165" s="233"/>
      <c r="V165" s="233"/>
      <c r="W165" s="484"/>
    </row>
    <row r="166" spans="6:23" s="36" customFormat="1" ht="12.75" x14ac:dyDescent="0.2">
      <c r="F166" s="436"/>
      <c r="G166" s="484"/>
      <c r="H166" s="484"/>
      <c r="I166" s="484"/>
      <c r="J166" s="484"/>
      <c r="K166" s="240"/>
      <c r="L166" s="276"/>
      <c r="M166" s="485"/>
      <c r="N166" s="276"/>
      <c r="O166" s="233"/>
      <c r="P166" s="233"/>
      <c r="Q166" s="233"/>
      <c r="R166" s="233"/>
      <c r="S166" s="233"/>
      <c r="T166" s="484"/>
      <c r="U166" s="233"/>
      <c r="V166" s="233"/>
      <c r="W166" s="484"/>
    </row>
    <row r="167" spans="6:23" s="36" customFormat="1" ht="12.75" x14ac:dyDescent="0.2">
      <c r="F167" s="436"/>
      <c r="G167" s="484"/>
      <c r="H167" s="484"/>
      <c r="I167" s="484"/>
      <c r="J167" s="484"/>
      <c r="K167" s="240"/>
      <c r="L167" s="276"/>
      <c r="M167" s="485"/>
      <c r="N167" s="276"/>
      <c r="O167" s="233"/>
      <c r="P167" s="233"/>
      <c r="Q167" s="233"/>
      <c r="R167" s="233"/>
      <c r="S167" s="233"/>
      <c r="T167" s="484"/>
      <c r="U167" s="233"/>
      <c r="V167" s="233"/>
      <c r="W167" s="484"/>
    </row>
    <row r="168" spans="6:23" s="36" customFormat="1" ht="12.75" x14ac:dyDescent="0.2">
      <c r="F168" s="436"/>
      <c r="G168" s="484"/>
      <c r="H168" s="484"/>
      <c r="I168" s="484"/>
      <c r="J168" s="484"/>
      <c r="K168" s="240"/>
      <c r="L168" s="276"/>
      <c r="M168" s="485"/>
      <c r="N168" s="276"/>
      <c r="O168" s="233"/>
      <c r="P168" s="233"/>
      <c r="Q168" s="233"/>
      <c r="R168" s="233"/>
      <c r="S168" s="233"/>
      <c r="T168" s="484"/>
      <c r="U168" s="233"/>
      <c r="V168" s="233"/>
      <c r="W168" s="484"/>
    </row>
    <row r="169" spans="6:23" s="36" customFormat="1" ht="12.75" x14ac:dyDescent="0.2">
      <c r="F169" s="436"/>
      <c r="G169" s="484"/>
      <c r="H169" s="484"/>
      <c r="I169" s="484"/>
      <c r="J169" s="484"/>
      <c r="K169" s="240"/>
      <c r="L169" s="276"/>
      <c r="M169" s="485"/>
      <c r="N169" s="276"/>
      <c r="O169" s="233"/>
      <c r="P169" s="233"/>
      <c r="Q169" s="233"/>
      <c r="R169" s="233"/>
      <c r="S169" s="233"/>
      <c r="T169" s="484"/>
      <c r="U169" s="233"/>
      <c r="V169" s="233"/>
      <c r="W169" s="484"/>
    </row>
    <row r="170" spans="6:23" s="36" customFormat="1" ht="12.75" x14ac:dyDescent="0.2">
      <c r="F170" s="436"/>
      <c r="G170" s="484"/>
      <c r="H170" s="484"/>
      <c r="I170" s="484"/>
      <c r="J170" s="484"/>
      <c r="K170" s="240"/>
      <c r="L170" s="276"/>
      <c r="M170" s="485"/>
      <c r="N170" s="276"/>
      <c r="O170" s="233"/>
      <c r="P170" s="233"/>
      <c r="Q170" s="233"/>
      <c r="R170" s="233"/>
      <c r="S170" s="233"/>
      <c r="T170" s="484"/>
      <c r="U170" s="233"/>
      <c r="V170" s="233"/>
      <c r="W170" s="484"/>
    </row>
    <row r="171" spans="6:23" s="36" customFormat="1" ht="12.75" x14ac:dyDescent="0.2">
      <c r="F171" s="436"/>
      <c r="G171" s="484"/>
      <c r="H171" s="484"/>
      <c r="I171" s="484"/>
      <c r="J171" s="484"/>
      <c r="K171" s="240"/>
      <c r="L171" s="276"/>
      <c r="M171" s="485"/>
      <c r="N171" s="276"/>
      <c r="O171" s="233"/>
      <c r="P171" s="233"/>
      <c r="Q171" s="233"/>
      <c r="R171" s="233"/>
      <c r="S171" s="233"/>
      <c r="T171" s="484"/>
      <c r="U171" s="233"/>
      <c r="V171" s="233"/>
      <c r="W171" s="484"/>
    </row>
    <row r="172" spans="6:23" s="36" customFormat="1" ht="12.75" x14ac:dyDescent="0.2">
      <c r="F172" s="436"/>
      <c r="G172" s="484"/>
      <c r="H172" s="484"/>
      <c r="I172" s="484"/>
      <c r="J172" s="484"/>
      <c r="K172" s="240"/>
      <c r="L172" s="276"/>
      <c r="M172" s="485"/>
      <c r="N172" s="276"/>
      <c r="O172" s="233"/>
      <c r="P172" s="233"/>
      <c r="Q172" s="233"/>
      <c r="R172" s="233"/>
      <c r="S172" s="233"/>
      <c r="T172" s="484"/>
      <c r="U172" s="233"/>
      <c r="V172" s="233"/>
      <c r="W172" s="484"/>
    </row>
    <row r="173" spans="6:23" s="36" customFormat="1" ht="12.75" x14ac:dyDescent="0.2">
      <c r="F173" s="436"/>
      <c r="G173" s="484"/>
      <c r="H173" s="484"/>
      <c r="I173" s="484"/>
      <c r="J173" s="484"/>
      <c r="K173" s="240"/>
      <c r="L173" s="276"/>
      <c r="M173" s="485"/>
      <c r="N173" s="276"/>
      <c r="O173" s="233"/>
      <c r="P173" s="233"/>
      <c r="Q173" s="233"/>
      <c r="R173" s="233"/>
      <c r="S173" s="233"/>
      <c r="T173" s="484"/>
      <c r="U173" s="233"/>
      <c r="V173" s="233"/>
      <c r="W173" s="484"/>
    </row>
    <row r="174" spans="6:23" s="36" customFormat="1" ht="12.75" x14ac:dyDescent="0.2">
      <c r="F174" s="436"/>
      <c r="G174" s="484"/>
      <c r="H174" s="484"/>
      <c r="I174" s="484"/>
      <c r="J174" s="484"/>
      <c r="K174" s="240"/>
      <c r="L174" s="276"/>
      <c r="M174" s="485"/>
      <c r="N174" s="276"/>
      <c r="O174" s="233"/>
      <c r="P174" s="233"/>
      <c r="Q174" s="233"/>
      <c r="R174" s="233"/>
      <c r="S174" s="233"/>
      <c r="T174" s="484"/>
      <c r="U174" s="233"/>
      <c r="V174" s="233"/>
      <c r="W174" s="484"/>
    </row>
    <row r="175" spans="6:23" s="36" customFormat="1" ht="12.75" x14ac:dyDescent="0.2">
      <c r="F175" s="436"/>
      <c r="G175" s="484"/>
      <c r="H175" s="484"/>
      <c r="I175" s="484"/>
      <c r="J175" s="484"/>
      <c r="K175" s="240"/>
      <c r="L175" s="276"/>
      <c r="M175" s="485"/>
      <c r="N175" s="276"/>
      <c r="O175" s="233"/>
      <c r="P175" s="233"/>
      <c r="Q175" s="233"/>
      <c r="R175" s="233"/>
      <c r="S175" s="233"/>
      <c r="T175" s="484"/>
      <c r="U175" s="233"/>
      <c r="V175" s="233"/>
      <c r="W175" s="484"/>
    </row>
    <row r="176" spans="6:23" s="36" customFormat="1" ht="12.75" x14ac:dyDescent="0.2">
      <c r="F176" s="436"/>
      <c r="G176" s="484"/>
      <c r="H176" s="484"/>
      <c r="I176" s="484"/>
      <c r="J176" s="484"/>
      <c r="K176" s="240"/>
      <c r="L176" s="276"/>
      <c r="M176" s="485"/>
      <c r="N176" s="276"/>
      <c r="O176" s="233"/>
      <c r="P176" s="233"/>
      <c r="Q176" s="233"/>
      <c r="R176" s="233"/>
      <c r="S176" s="233"/>
      <c r="T176" s="484"/>
      <c r="U176" s="233"/>
      <c r="V176" s="233"/>
      <c r="W176" s="484"/>
    </row>
    <row r="177" spans="6:23" s="36" customFormat="1" ht="12.75" x14ac:dyDescent="0.2">
      <c r="F177" s="436"/>
      <c r="G177" s="484"/>
      <c r="H177" s="484"/>
      <c r="I177" s="484"/>
      <c r="J177" s="484"/>
      <c r="K177" s="240"/>
      <c r="L177" s="276"/>
      <c r="M177" s="485"/>
      <c r="N177" s="276"/>
      <c r="O177" s="233"/>
      <c r="P177" s="233"/>
      <c r="Q177" s="233"/>
      <c r="R177" s="233"/>
      <c r="S177" s="233"/>
      <c r="T177" s="484"/>
      <c r="U177" s="233"/>
      <c r="V177" s="233"/>
      <c r="W177" s="484"/>
    </row>
    <row r="178" spans="6:23" s="36" customFormat="1" ht="12.75" x14ac:dyDescent="0.2">
      <c r="F178" s="436"/>
      <c r="G178" s="484"/>
      <c r="H178" s="484"/>
      <c r="I178" s="484"/>
      <c r="J178" s="484"/>
      <c r="K178" s="240"/>
      <c r="L178" s="276"/>
      <c r="M178" s="485"/>
      <c r="N178" s="276"/>
      <c r="O178" s="233"/>
      <c r="P178" s="233"/>
      <c r="Q178" s="233"/>
      <c r="R178" s="233"/>
      <c r="S178" s="233"/>
      <c r="T178" s="484"/>
      <c r="U178" s="233"/>
      <c r="V178" s="233"/>
      <c r="W178" s="484"/>
    </row>
    <row r="179" spans="6:23" s="36" customFormat="1" ht="12.75" x14ac:dyDescent="0.2">
      <c r="F179" s="436"/>
      <c r="G179" s="484"/>
      <c r="H179" s="484"/>
      <c r="I179" s="484"/>
      <c r="J179" s="484"/>
      <c r="K179" s="240"/>
      <c r="L179" s="276"/>
      <c r="M179" s="485"/>
      <c r="N179" s="276"/>
      <c r="O179" s="233"/>
      <c r="P179" s="233"/>
      <c r="Q179" s="233"/>
      <c r="R179" s="233"/>
      <c r="S179" s="233"/>
      <c r="T179" s="484"/>
      <c r="U179" s="233"/>
      <c r="V179" s="233"/>
      <c r="W179" s="484"/>
    </row>
    <row r="180" spans="6:23" s="36" customFormat="1" ht="12.75" x14ac:dyDescent="0.2">
      <c r="F180" s="436"/>
      <c r="G180" s="484"/>
      <c r="H180" s="484"/>
      <c r="I180" s="484"/>
      <c r="J180" s="484"/>
      <c r="K180" s="240"/>
      <c r="L180" s="276"/>
      <c r="M180" s="485"/>
      <c r="N180" s="276"/>
      <c r="O180" s="233"/>
      <c r="P180" s="233"/>
      <c r="Q180" s="233"/>
      <c r="R180" s="233"/>
      <c r="S180" s="233"/>
      <c r="T180" s="484"/>
      <c r="U180" s="233"/>
      <c r="V180" s="233"/>
      <c r="W180" s="484"/>
    </row>
    <row r="181" spans="6:23" s="36" customFormat="1" ht="12.75" x14ac:dyDescent="0.2">
      <c r="F181" s="436"/>
      <c r="G181" s="484"/>
      <c r="H181" s="484"/>
      <c r="I181" s="484"/>
      <c r="J181" s="484"/>
      <c r="K181" s="240"/>
      <c r="L181" s="276"/>
      <c r="M181" s="485"/>
      <c r="N181" s="276"/>
      <c r="O181" s="233"/>
      <c r="P181" s="233"/>
      <c r="Q181" s="233"/>
      <c r="R181" s="233"/>
      <c r="S181" s="233"/>
      <c r="T181" s="484"/>
      <c r="U181" s="233"/>
      <c r="V181" s="233"/>
      <c r="W181" s="484"/>
    </row>
    <row r="182" spans="6:23" s="36" customFormat="1" ht="12.75" x14ac:dyDescent="0.2">
      <c r="F182" s="436"/>
      <c r="G182" s="484"/>
      <c r="H182" s="484"/>
      <c r="I182" s="484"/>
      <c r="J182" s="484"/>
      <c r="K182" s="240"/>
      <c r="L182" s="276"/>
      <c r="M182" s="485"/>
      <c r="N182" s="276"/>
      <c r="O182" s="233"/>
      <c r="P182" s="233"/>
      <c r="Q182" s="233"/>
      <c r="R182" s="233"/>
      <c r="S182" s="233"/>
      <c r="T182" s="484"/>
      <c r="U182" s="233"/>
      <c r="V182" s="233"/>
      <c r="W182" s="484"/>
    </row>
    <row r="183" spans="6:23" s="36" customFormat="1" ht="12.75" x14ac:dyDescent="0.2">
      <c r="F183" s="436"/>
      <c r="G183" s="484"/>
      <c r="H183" s="484"/>
      <c r="I183" s="484"/>
      <c r="J183" s="484"/>
      <c r="K183" s="240"/>
      <c r="L183" s="276"/>
      <c r="M183" s="485"/>
      <c r="N183" s="276"/>
      <c r="O183" s="233"/>
      <c r="P183" s="233"/>
      <c r="Q183" s="233"/>
      <c r="R183" s="233"/>
      <c r="S183" s="233"/>
      <c r="T183" s="484"/>
      <c r="U183" s="233"/>
      <c r="V183" s="233"/>
      <c r="W183" s="484"/>
    </row>
    <row r="184" spans="6:23" s="36" customFormat="1" ht="12.75" x14ac:dyDescent="0.2">
      <c r="F184" s="436"/>
      <c r="G184" s="484"/>
      <c r="H184" s="484"/>
      <c r="I184" s="484"/>
      <c r="J184" s="484"/>
      <c r="K184" s="240"/>
      <c r="L184" s="276"/>
      <c r="M184" s="485"/>
      <c r="N184" s="276"/>
      <c r="O184" s="233"/>
      <c r="P184" s="233"/>
      <c r="Q184" s="233"/>
      <c r="R184" s="233"/>
      <c r="S184" s="233"/>
      <c r="T184" s="484"/>
      <c r="U184" s="233"/>
      <c r="V184" s="233"/>
      <c r="W184" s="484"/>
    </row>
    <row r="185" spans="6:23" s="36" customFormat="1" ht="12.75" x14ac:dyDescent="0.2">
      <c r="F185" s="436"/>
      <c r="G185" s="484"/>
      <c r="H185" s="484"/>
      <c r="I185" s="484"/>
      <c r="J185" s="484"/>
      <c r="K185" s="240"/>
      <c r="L185" s="276"/>
      <c r="M185" s="485"/>
      <c r="N185" s="276"/>
      <c r="O185" s="233"/>
      <c r="P185" s="233"/>
      <c r="Q185" s="233"/>
      <c r="R185" s="233"/>
      <c r="S185" s="233"/>
      <c r="T185" s="484"/>
      <c r="U185" s="233"/>
      <c r="V185" s="233"/>
      <c r="W185" s="484"/>
    </row>
    <row r="186" spans="6:23" s="36" customFormat="1" ht="12.75" x14ac:dyDescent="0.2">
      <c r="F186" s="436"/>
      <c r="G186" s="484"/>
      <c r="H186" s="484"/>
      <c r="I186" s="484"/>
      <c r="J186" s="484"/>
      <c r="K186" s="240"/>
      <c r="L186" s="276"/>
      <c r="M186" s="485"/>
      <c r="N186" s="276"/>
      <c r="O186" s="233"/>
      <c r="P186" s="233"/>
      <c r="Q186" s="233"/>
      <c r="R186" s="233"/>
      <c r="S186" s="233"/>
      <c r="T186" s="484"/>
      <c r="U186" s="233"/>
      <c r="V186" s="233"/>
      <c r="W186" s="484"/>
    </row>
    <row r="187" spans="6:23" s="36" customFormat="1" ht="12.75" x14ac:dyDescent="0.2">
      <c r="F187" s="436"/>
      <c r="G187" s="484"/>
      <c r="H187" s="484"/>
      <c r="I187" s="484"/>
      <c r="J187" s="484"/>
      <c r="K187" s="240"/>
      <c r="L187" s="276"/>
      <c r="M187" s="485"/>
      <c r="N187" s="276"/>
      <c r="O187" s="233"/>
      <c r="P187" s="233"/>
      <c r="Q187" s="233"/>
      <c r="R187" s="233"/>
      <c r="S187" s="233"/>
      <c r="T187" s="484"/>
      <c r="U187" s="233"/>
      <c r="V187" s="233"/>
      <c r="W187" s="484"/>
    </row>
    <row r="188" spans="6:23" s="36" customFormat="1" ht="12.75" x14ac:dyDescent="0.2">
      <c r="F188" s="436"/>
      <c r="G188" s="484"/>
      <c r="H188" s="484"/>
      <c r="I188" s="484"/>
      <c r="J188" s="484"/>
      <c r="K188" s="240"/>
      <c r="L188" s="276"/>
      <c r="M188" s="485"/>
      <c r="N188" s="276"/>
      <c r="O188" s="233"/>
      <c r="P188" s="233"/>
      <c r="Q188" s="233"/>
      <c r="R188" s="233"/>
      <c r="S188" s="233"/>
      <c r="T188" s="484"/>
      <c r="U188" s="233"/>
      <c r="V188" s="233"/>
      <c r="W188" s="484"/>
    </row>
    <row r="189" spans="6:23" s="36" customFormat="1" ht="12.75" x14ac:dyDescent="0.2">
      <c r="F189" s="436"/>
      <c r="G189" s="484"/>
      <c r="H189" s="484"/>
      <c r="I189" s="484"/>
      <c r="J189" s="484"/>
      <c r="K189" s="240"/>
      <c r="L189" s="276"/>
      <c r="M189" s="485"/>
      <c r="N189" s="276"/>
      <c r="O189" s="233"/>
      <c r="P189" s="233"/>
      <c r="Q189" s="233"/>
      <c r="R189" s="233"/>
      <c r="S189" s="233"/>
      <c r="T189" s="484"/>
      <c r="U189" s="233"/>
      <c r="V189" s="233"/>
      <c r="W189" s="484"/>
    </row>
    <row r="190" spans="6:23" s="36" customFormat="1" ht="12.75" x14ac:dyDescent="0.2">
      <c r="F190" s="436"/>
      <c r="G190" s="484"/>
      <c r="H190" s="484"/>
      <c r="I190" s="484"/>
      <c r="J190" s="484"/>
      <c r="K190" s="240"/>
      <c r="L190" s="276"/>
      <c r="M190" s="485"/>
      <c r="N190" s="276"/>
      <c r="O190" s="233"/>
      <c r="P190" s="233"/>
      <c r="Q190" s="233"/>
      <c r="R190" s="233"/>
      <c r="S190" s="233"/>
      <c r="T190" s="484"/>
      <c r="U190" s="233"/>
      <c r="V190" s="233"/>
      <c r="W190" s="484"/>
    </row>
    <row r="191" spans="6:23" s="36" customFormat="1" ht="12.75" x14ac:dyDescent="0.2">
      <c r="F191" s="436"/>
      <c r="G191" s="484"/>
      <c r="H191" s="484"/>
      <c r="I191" s="484"/>
      <c r="J191" s="484"/>
      <c r="K191" s="240"/>
      <c r="L191" s="276"/>
      <c r="M191" s="485"/>
      <c r="N191" s="276"/>
      <c r="O191" s="233"/>
      <c r="P191" s="233"/>
      <c r="Q191" s="233"/>
      <c r="R191" s="233"/>
      <c r="S191" s="233"/>
      <c r="T191" s="484"/>
      <c r="U191" s="233"/>
      <c r="V191" s="233"/>
      <c r="W191" s="484"/>
    </row>
    <row r="192" spans="6:23" s="36" customFormat="1" ht="12.75" x14ac:dyDescent="0.2">
      <c r="F192" s="436"/>
      <c r="G192" s="484"/>
      <c r="H192" s="484"/>
      <c r="I192" s="484"/>
      <c r="J192" s="484"/>
      <c r="K192" s="240"/>
      <c r="L192" s="276"/>
      <c r="M192" s="485"/>
      <c r="N192" s="276"/>
      <c r="O192" s="233"/>
      <c r="P192" s="233"/>
      <c r="Q192" s="233"/>
      <c r="R192" s="233"/>
      <c r="S192" s="233"/>
      <c r="T192" s="484"/>
      <c r="U192" s="233"/>
      <c r="V192" s="233"/>
      <c r="W192" s="484"/>
    </row>
    <row r="193" spans="6:23" s="36" customFormat="1" ht="12.75" x14ac:dyDescent="0.2">
      <c r="F193" s="436"/>
      <c r="G193" s="484"/>
      <c r="H193" s="484"/>
      <c r="I193" s="484"/>
      <c r="J193" s="484"/>
      <c r="K193" s="240"/>
      <c r="L193" s="276"/>
      <c r="M193" s="485"/>
      <c r="N193" s="276"/>
      <c r="O193" s="233"/>
      <c r="P193" s="233"/>
      <c r="Q193" s="233"/>
      <c r="R193" s="233"/>
      <c r="S193" s="233"/>
      <c r="T193" s="484"/>
      <c r="U193" s="233"/>
      <c r="V193" s="233"/>
      <c r="W193" s="484"/>
    </row>
    <row r="194" spans="6:23" s="36" customFormat="1" ht="12.75" x14ac:dyDescent="0.2">
      <c r="F194" s="436"/>
      <c r="G194" s="484"/>
      <c r="H194" s="484"/>
      <c r="I194" s="484"/>
      <c r="J194" s="484"/>
      <c r="K194" s="240"/>
      <c r="L194" s="276"/>
      <c r="M194" s="485"/>
      <c r="N194" s="276"/>
      <c r="O194" s="233"/>
      <c r="P194" s="233"/>
      <c r="Q194" s="233"/>
      <c r="R194" s="233"/>
      <c r="S194" s="233"/>
      <c r="T194" s="484"/>
      <c r="U194" s="233"/>
      <c r="V194" s="233"/>
      <c r="W194" s="484"/>
    </row>
    <row r="195" spans="6:23" s="36" customFormat="1" ht="12.75" x14ac:dyDescent="0.2">
      <c r="F195" s="436"/>
      <c r="G195" s="484"/>
      <c r="H195" s="484"/>
      <c r="I195" s="484"/>
      <c r="J195" s="484"/>
      <c r="K195" s="240"/>
      <c r="L195" s="276"/>
      <c r="M195" s="485"/>
      <c r="N195" s="276"/>
      <c r="O195" s="233"/>
      <c r="P195" s="233"/>
      <c r="Q195" s="233"/>
      <c r="R195" s="233"/>
      <c r="S195" s="233"/>
      <c r="T195" s="484"/>
      <c r="U195" s="233"/>
      <c r="V195" s="233"/>
      <c r="W195" s="484"/>
    </row>
    <row r="196" spans="6:23" s="36" customFormat="1" ht="12.75" x14ac:dyDescent="0.2">
      <c r="F196" s="436"/>
      <c r="G196" s="484"/>
      <c r="H196" s="484"/>
      <c r="I196" s="484"/>
      <c r="J196" s="484"/>
      <c r="K196" s="240"/>
      <c r="L196" s="276"/>
      <c r="M196" s="485"/>
      <c r="N196" s="276"/>
      <c r="O196" s="233"/>
      <c r="P196" s="233"/>
      <c r="Q196" s="233"/>
      <c r="R196" s="233"/>
      <c r="S196" s="233"/>
      <c r="T196" s="484"/>
      <c r="U196" s="233"/>
      <c r="V196" s="233"/>
      <c r="W196" s="484"/>
    </row>
    <row r="197" spans="6:23" s="36" customFormat="1" ht="12.75" x14ac:dyDescent="0.2">
      <c r="F197" s="436"/>
      <c r="G197" s="484"/>
      <c r="H197" s="484"/>
      <c r="I197" s="484"/>
      <c r="J197" s="484"/>
      <c r="K197" s="240"/>
      <c r="L197" s="276"/>
      <c r="M197" s="485"/>
      <c r="N197" s="276"/>
      <c r="O197" s="233"/>
      <c r="P197" s="233"/>
      <c r="Q197" s="233"/>
      <c r="R197" s="233"/>
      <c r="S197" s="233"/>
      <c r="T197" s="484"/>
      <c r="U197" s="233"/>
      <c r="V197" s="233"/>
      <c r="W197" s="484"/>
    </row>
    <row r="198" spans="6:23" s="36" customFormat="1" ht="12.75" x14ac:dyDescent="0.2">
      <c r="F198" s="436"/>
      <c r="G198" s="484"/>
      <c r="H198" s="484"/>
      <c r="I198" s="484"/>
      <c r="J198" s="484"/>
      <c r="K198" s="240"/>
      <c r="L198" s="276"/>
      <c r="M198" s="485"/>
      <c r="N198" s="276"/>
      <c r="O198" s="233"/>
      <c r="P198" s="233"/>
      <c r="Q198" s="233"/>
      <c r="R198" s="233"/>
      <c r="S198" s="233"/>
      <c r="T198" s="484"/>
      <c r="U198" s="233"/>
      <c r="V198" s="233"/>
      <c r="W198" s="484"/>
    </row>
    <row r="199" spans="6:23" s="36" customFormat="1" ht="12.75" x14ac:dyDescent="0.2">
      <c r="F199" s="436"/>
      <c r="G199" s="484"/>
      <c r="H199" s="484"/>
      <c r="I199" s="484"/>
      <c r="J199" s="484"/>
      <c r="K199" s="240"/>
      <c r="L199" s="276"/>
      <c r="M199" s="485"/>
      <c r="N199" s="276"/>
      <c r="O199" s="233"/>
      <c r="P199" s="233"/>
      <c r="Q199" s="233"/>
      <c r="R199" s="233"/>
      <c r="S199" s="233"/>
      <c r="T199" s="484"/>
      <c r="U199" s="233"/>
      <c r="V199" s="233"/>
      <c r="W199" s="484"/>
    </row>
    <row r="200" spans="6:23" s="36" customFormat="1" ht="12.75" x14ac:dyDescent="0.2">
      <c r="F200" s="436"/>
      <c r="G200" s="484"/>
      <c r="H200" s="484"/>
      <c r="I200" s="484"/>
      <c r="J200" s="484"/>
      <c r="K200" s="240"/>
      <c r="L200" s="276"/>
      <c r="M200" s="485"/>
      <c r="N200" s="276"/>
      <c r="O200" s="233"/>
      <c r="P200" s="233"/>
      <c r="Q200" s="233"/>
      <c r="R200" s="233"/>
      <c r="S200" s="233"/>
      <c r="T200" s="484"/>
      <c r="U200" s="233"/>
      <c r="V200" s="233"/>
      <c r="W200" s="484"/>
    </row>
    <row r="201" spans="6:23" s="36" customFormat="1" ht="12.75" x14ac:dyDescent="0.2">
      <c r="F201" s="436"/>
      <c r="G201" s="484"/>
      <c r="H201" s="484"/>
      <c r="I201" s="484"/>
      <c r="J201" s="484"/>
      <c r="K201" s="240"/>
      <c r="L201" s="276"/>
      <c r="M201" s="485"/>
      <c r="N201" s="276"/>
      <c r="O201" s="233"/>
      <c r="P201" s="233"/>
      <c r="Q201" s="233"/>
      <c r="R201" s="233"/>
      <c r="S201" s="233"/>
      <c r="T201" s="484"/>
      <c r="U201" s="233"/>
      <c r="V201" s="233"/>
      <c r="W201" s="484"/>
    </row>
    <row r="202" spans="6:23" s="36" customFormat="1" ht="12.75" x14ac:dyDescent="0.2">
      <c r="F202" s="436"/>
      <c r="G202" s="484"/>
      <c r="H202" s="484"/>
      <c r="I202" s="484"/>
      <c r="J202" s="484"/>
      <c r="K202" s="240"/>
      <c r="L202" s="276"/>
      <c r="M202" s="485"/>
      <c r="N202" s="276"/>
      <c r="O202" s="233"/>
      <c r="P202" s="233"/>
      <c r="Q202" s="233"/>
      <c r="R202" s="233"/>
      <c r="S202" s="233"/>
      <c r="T202" s="484"/>
      <c r="U202" s="233"/>
      <c r="V202" s="233"/>
      <c r="W202" s="484"/>
    </row>
    <row r="203" spans="6:23" s="36" customFormat="1" ht="12.75" x14ac:dyDescent="0.2">
      <c r="F203" s="436"/>
      <c r="G203" s="484"/>
      <c r="H203" s="484"/>
      <c r="I203" s="484"/>
      <c r="J203" s="484"/>
      <c r="K203" s="240"/>
      <c r="L203" s="276"/>
      <c r="M203" s="485"/>
      <c r="N203" s="276"/>
      <c r="O203" s="233"/>
      <c r="P203" s="233"/>
      <c r="Q203" s="233"/>
      <c r="R203" s="233"/>
      <c r="S203" s="233"/>
      <c r="T203" s="484"/>
      <c r="U203" s="233"/>
      <c r="V203" s="233"/>
      <c r="W203" s="484"/>
    </row>
    <row r="204" spans="6:23" s="36" customFormat="1" ht="12.75" x14ac:dyDescent="0.2">
      <c r="F204" s="436"/>
      <c r="G204" s="484"/>
      <c r="H204" s="484"/>
      <c r="I204" s="484"/>
      <c r="J204" s="484"/>
      <c r="K204" s="240"/>
      <c r="L204" s="276"/>
      <c r="M204" s="485"/>
      <c r="N204" s="276"/>
      <c r="O204" s="233"/>
      <c r="P204" s="233"/>
      <c r="Q204" s="233"/>
      <c r="R204" s="233"/>
      <c r="S204" s="233"/>
      <c r="T204" s="484"/>
      <c r="U204" s="233"/>
      <c r="V204" s="233"/>
      <c r="W204" s="484"/>
    </row>
    <row r="205" spans="6:23" s="36" customFormat="1" ht="12.75" x14ac:dyDescent="0.2">
      <c r="F205" s="436"/>
      <c r="G205" s="484"/>
      <c r="H205" s="484"/>
      <c r="I205" s="484"/>
      <c r="J205" s="484"/>
      <c r="K205" s="240"/>
      <c r="L205" s="276"/>
      <c r="M205" s="485"/>
      <c r="N205" s="276"/>
      <c r="O205" s="233"/>
      <c r="P205" s="233"/>
      <c r="Q205" s="233"/>
      <c r="R205" s="233"/>
      <c r="S205" s="233"/>
      <c r="T205" s="484"/>
      <c r="U205" s="233"/>
      <c r="V205" s="233"/>
      <c r="W205" s="484"/>
    </row>
    <row r="206" spans="6:23" s="36" customFormat="1" ht="12.75" x14ac:dyDescent="0.2">
      <c r="F206" s="436"/>
      <c r="G206" s="484"/>
      <c r="H206" s="484"/>
      <c r="I206" s="484"/>
      <c r="J206" s="484"/>
      <c r="K206" s="240"/>
      <c r="L206" s="276"/>
      <c r="M206" s="485"/>
      <c r="N206" s="276"/>
      <c r="O206" s="233"/>
      <c r="P206" s="233"/>
      <c r="Q206" s="233"/>
      <c r="R206" s="233"/>
      <c r="S206" s="233"/>
      <c r="T206" s="484"/>
      <c r="U206" s="233"/>
      <c r="V206" s="233"/>
      <c r="W206" s="484"/>
    </row>
    <row r="207" spans="6:23" s="36" customFormat="1" ht="12.75" x14ac:dyDescent="0.2">
      <c r="F207" s="436"/>
      <c r="G207" s="484"/>
      <c r="H207" s="484"/>
      <c r="I207" s="484"/>
      <c r="J207" s="484"/>
      <c r="K207" s="240"/>
      <c r="L207" s="276"/>
      <c r="M207" s="485"/>
      <c r="N207" s="276"/>
      <c r="O207" s="233"/>
      <c r="P207" s="233"/>
      <c r="Q207" s="233"/>
      <c r="R207" s="233"/>
      <c r="S207" s="233"/>
      <c r="T207" s="484"/>
      <c r="U207" s="233"/>
      <c r="V207" s="233"/>
      <c r="W207" s="484"/>
    </row>
    <row r="208" spans="6:23" s="36" customFormat="1" ht="12.75" x14ac:dyDescent="0.2">
      <c r="F208" s="436"/>
      <c r="G208" s="484"/>
      <c r="H208" s="484"/>
      <c r="I208" s="484"/>
      <c r="J208" s="484"/>
      <c r="K208" s="240"/>
      <c r="L208" s="276"/>
      <c r="M208" s="485"/>
      <c r="N208" s="276"/>
      <c r="O208" s="233"/>
      <c r="P208" s="233"/>
      <c r="Q208" s="233"/>
      <c r="R208" s="233"/>
      <c r="S208" s="233"/>
      <c r="T208" s="484"/>
      <c r="U208" s="233"/>
      <c r="V208" s="233"/>
      <c r="W208" s="484"/>
    </row>
    <row r="209" spans="6:23" s="36" customFormat="1" ht="12.75" x14ac:dyDescent="0.2">
      <c r="F209" s="436"/>
      <c r="G209" s="484"/>
      <c r="H209" s="484"/>
      <c r="I209" s="484"/>
      <c r="J209" s="484"/>
      <c r="K209" s="240"/>
      <c r="L209" s="276"/>
      <c r="M209" s="485"/>
      <c r="N209" s="276"/>
      <c r="O209" s="233"/>
      <c r="P209" s="233"/>
      <c r="Q209" s="233"/>
      <c r="R209" s="233"/>
      <c r="S209" s="233"/>
      <c r="T209" s="484"/>
      <c r="U209" s="233"/>
      <c r="V209" s="233"/>
      <c r="W209" s="484"/>
    </row>
    <row r="210" spans="6:23" s="36" customFormat="1" ht="12.75" x14ac:dyDescent="0.2">
      <c r="F210" s="436"/>
      <c r="G210" s="484"/>
      <c r="H210" s="484"/>
      <c r="I210" s="484"/>
      <c r="J210" s="484"/>
      <c r="K210" s="240"/>
      <c r="L210" s="276"/>
      <c r="M210" s="485"/>
      <c r="N210" s="276"/>
      <c r="O210" s="233"/>
      <c r="P210" s="233"/>
      <c r="Q210" s="233"/>
      <c r="R210" s="233"/>
      <c r="S210" s="233"/>
      <c r="T210" s="484"/>
      <c r="U210" s="233"/>
      <c r="V210" s="233"/>
      <c r="W210" s="484"/>
    </row>
    <row r="211" spans="6:23" s="36" customFormat="1" ht="12.75" x14ac:dyDescent="0.2">
      <c r="F211" s="436"/>
      <c r="G211" s="484"/>
      <c r="H211" s="484"/>
      <c r="I211" s="484"/>
      <c r="J211" s="484"/>
      <c r="K211" s="240"/>
      <c r="L211" s="276"/>
      <c r="M211" s="485"/>
      <c r="N211" s="276"/>
      <c r="O211" s="233"/>
      <c r="P211" s="233"/>
      <c r="Q211" s="233"/>
      <c r="R211" s="233"/>
      <c r="S211" s="233"/>
      <c r="T211" s="484"/>
      <c r="U211" s="233"/>
      <c r="V211" s="233"/>
      <c r="W211" s="484"/>
    </row>
    <row r="212" spans="6:23" s="36" customFormat="1" ht="12.75" x14ac:dyDescent="0.2">
      <c r="F212" s="436"/>
      <c r="G212" s="484"/>
      <c r="H212" s="484"/>
      <c r="I212" s="484"/>
      <c r="J212" s="484"/>
      <c r="K212" s="240"/>
      <c r="L212" s="276"/>
      <c r="M212" s="485"/>
      <c r="N212" s="276"/>
      <c r="O212" s="233"/>
      <c r="P212" s="233"/>
      <c r="Q212" s="233"/>
      <c r="R212" s="233"/>
      <c r="S212" s="233"/>
      <c r="T212" s="484"/>
      <c r="U212" s="233"/>
      <c r="V212" s="233"/>
      <c r="W212" s="484"/>
    </row>
    <row r="213" spans="6:23" s="36" customFormat="1" ht="12.75" x14ac:dyDescent="0.2">
      <c r="F213" s="436"/>
      <c r="G213" s="484"/>
      <c r="H213" s="484"/>
      <c r="I213" s="484"/>
      <c r="J213" s="484"/>
      <c r="K213" s="240"/>
      <c r="L213" s="276"/>
      <c r="M213" s="485"/>
      <c r="N213" s="276"/>
      <c r="O213" s="233"/>
      <c r="P213" s="233"/>
      <c r="Q213" s="233"/>
      <c r="R213" s="233"/>
      <c r="S213" s="233"/>
      <c r="T213" s="484"/>
      <c r="U213" s="233"/>
      <c r="V213" s="233"/>
      <c r="W213" s="484"/>
    </row>
    <row r="214" spans="6:23" s="36" customFormat="1" ht="12.75" x14ac:dyDescent="0.2">
      <c r="F214" s="436"/>
      <c r="G214" s="484"/>
      <c r="H214" s="484"/>
      <c r="I214" s="484"/>
      <c r="J214" s="484"/>
      <c r="K214" s="240"/>
      <c r="L214" s="276"/>
      <c r="M214" s="485"/>
      <c r="N214" s="276"/>
      <c r="O214" s="233"/>
      <c r="P214" s="233"/>
      <c r="Q214" s="233"/>
      <c r="R214" s="233"/>
      <c r="S214" s="233"/>
      <c r="T214" s="484"/>
      <c r="U214" s="233"/>
      <c r="V214" s="233"/>
      <c r="W214" s="484"/>
    </row>
    <row r="215" spans="6:23" s="36" customFormat="1" ht="12.75" x14ac:dyDescent="0.2">
      <c r="F215" s="436"/>
      <c r="G215" s="484"/>
      <c r="H215" s="484"/>
      <c r="I215" s="484"/>
      <c r="J215" s="484"/>
      <c r="K215" s="240"/>
      <c r="L215" s="276"/>
      <c r="M215" s="485"/>
      <c r="N215" s="276"/>
      <c r="O215" s="233"/>
      <c r="P215" s="233"/>
      <c r="Q215" s="233"/>
      <c r="R215" s="233"/>
      <c r="S215" s="233"/>
      <c r="T215" s="484"/>
      <c r="U215" s="233"/>
      <c r="V215" s="233"/>
      <c r="W215" s="484"/>
    </row>
    <row r="216" spans="6:23" s="36" customFormat="1" ht="12.75" x14ac:dyDescent="0.2">
      <c r="F216" s="436"/>
      <c r="G216" s="484"/>
      <c r="H216" s="484"/>
      <c r="I216" s="484"/>
      <c r="J216" s="484"/>
      <c r="K216" s="240"/>
      <c r="L216" s="276"/>
      <c r="M216" s="485"/>
      <c r="N216" s="276"/>
      <c r="O216" s="233"/>
      <c r="P216" s="233"/>
      <c r="Q216" s="233"/>
      <c r="R216" s="233"/>
      <c r="S216" s="233"/>
      <c r="T216" s="484"/>
      <c r="U216" s="233"/>
      <c r="V216" s="233"/>
      <c r="W216" s="484"/>
    </row>
    <row r="217" spans="6:23" s="36" customFormat="1" ht="12.75" x14ac:dyDescent="0.2">
      <c r="F217" s="436"/>
      <c r="G217" s="484"/>
      <c r="H217" s="484"/>
      <c r="I217" s="484"/>
      <c r="J217" s="484"/>
      <c r="K217" s="240"/>
      <c r="L217" s="276"/>
      <c r="M217" s="485"/>
      <c r="N217" s="276"/>
      <c r="O217" s="233"/>
      <c r="P217" s="233"/>
      <c r="Q217" s="233"/>
      <c r="R217" s="233"/>
      <c r="S217" s="233"/>
      <c r="T217" s="484"/>
      <c r="U217" s="233"/>
      <c r="V217" s="233"/>
      <c r="W217" s="484"/>
    </row>
    <row r="218" spans="6:23" s="36" customFormat="1" ht="12.75" x14ac:dyDescent="0.2">
      <c r="F218" s="436"/>
      <c r="G218" s="484"/>
      <c r="H218" s="484"/>
      <c r="I218" s="484"/>
      <c r="J218" s="484"/>
      <c r="K218" s="240"/>
      <c r="L218" s="276"/>
      <c r="M218" s="485"/>
      <c r="N218" s="276"/>
      <c r="O218" s="233"/>
      <c r="P218" s="233"/>
      <c r="Q218" s="233"/>
      <c r="R218" s="233"/>
      <c r="S218" s="233"/>
      <c r="T218" s="484"/>
      <c r="U218" s="233"/>
      <c r="V218" s="233"/>
      <c r="W218" s="484"/>
    </row>
    <row r="219" spans="6:23" s="36" customFormat="1" ht="12.75" x14ac:dyDescent="0.2">
      <c r="F219" s="436"/>
      <c r="G219" s="484"/>
      <c r="H219" s="484"/>
      <c r="I219" s="484"/>
      <c r="J219" s="484"/>
      <c r="K219" s="240"/>
      <c r="L219" s="276"/>
      <c r="M219" s="485"/>
      <c r="N219" s="276"/>
      <c r="O219" s="233"/>
      <c r="P219" s="233"/>
      <c r="Q219" s="233"/>
      <c r="R219" s="233"/>
      <c r="S219" s="233"/>
      <c r="T219" s="484"/>
      <c r="U219" s="233"/>
      <c r="V219" s="233"/>
      <c r="W219" s="484"/>
    </row>
    <row r="220" spans="6:23" s="36" customFormat="1" ht="12.75" x14ac:dyDescent="0.2">
      <c r="F220" s="436"/>
      <c r="G220" s="484"/>
      <c r="H220" s="484"/>
      <c r="I220" s="484"/>
      <c r="J220" s="484"/>
      <c r="K220" s="240"/>
      <c r="L220" s="276"/>
      <c r="M220" s="485"/>
      <c r="N220" s="276"/>
      <c r="O220" s="233"/>
      <c r="P220" s="233"/>
      <c r="Q220" s="233"/>
      <c r="R220" s="233"/>
      <c r="S220" s="233"/>
      <c r="T220" s="484"/>
      <c r="U220" s="233"/>
      <c r="V220" s="233"/>
      <c r="W220" s="484"/>
    </row>
    <row r="221" spans="6:23" s="36" customFormat="1" ht="12.75" x14ac:dyDescent="0.2">
      <c r="F221" s="436"/>
      <c r="G221" s="484"/>
      <c r="H221" s="484"/>
      <c r="I221" s="484"/>
      <c r="J221" s="484"/>
      <c r="K221" s="240"/>
      <c r="L221" s="276"/>
      <c r="M221" s="485"/>
      <c r="N221" s="276"/>
      <c r="O221" s="233"/>
      <c r="P221" s="233"/>
      <c r="Q221" s="233"/>
      <c r="R221" s="233"/>
      <c r="S221" s="233"/>
      <c r="T221" s="484"/>
      <c r="U221" s="233"/>
      <c r="V221" s="233"/>
      <c r="W221" s="484"/>
    </row>
    <row r="222" spans="6:23" s="36" customFormat="1" ht="12.75" x14ac:dyDescent="0.2">
      <c r="F222" s="436"/>
      <c r="G222" s="484"/>
      <c r="H222" s="484"/>
      <c r="I222" s="484"/>
      <c r="J222" s="484"/>
      <c r="K222" s="240"/>
      <c r="L222" s="276"/>
      <c r="M222" s="485"/>
      <c r="N222" s="276"/>
      <c r="O222" s="233"/>
      <c r="P222" s="233"/>
      <c r="Q222" s="233"/>
      <c r="R222" s="233"/>
      <c r="S222" s="233"/>
      <c r="T222" s="484"/>
      <c r="U222" s="233"/>
      <c r="V222" s="233"/>
      <c r="W222" s="484"/>
    </row>
    <row r="223" spans="6:23" s="36" customFormat="1" ht="12.75" x14ac:dyDescent="0.2">
      <c r="F223" s="436"/>
      <c r="G223" s="484"/>
      <c r="H223" s="484"/>
      <c r="I223" s="484"/>
      <c r="J223" s="484"/>
      <c r="K223" s="240"/>
      <c r="L223" s="276"/>
      <c r="M223" s="485"/>
      <c r="N223" s="276"/>
      <c r="O223" s="233"/>
      <c r="P223" s="233"/>
      <c r="Q223" s="233"/>
      <c r="R223" s="233"/>
      <c r="S223" s="233"/>
      <c r="T223" s="484"/>
      <c r="U223" s="233"/>
      <c r="V223" s="233"/>
      <c r="W223" s="484"/>
    </row>
    <row r="224" spans="6:23" s="36" customFormat="1" ht="12.75" x14ac:dyDescent="0.2">
      <c r="F224" s="436"/>
      <c r="G224" s="484"/>
      <c r="H224" s="484"/>
      <c r="I224" s="484"/>
      <c r="J224" s="484"/>
      <c r="K224" s="240"/>
      <c r="L224" s="276"/>
      <c r="M224" s="485"/>
      <c r="N224" s="276"/>
      <c r="O224" s="233"/>
      <c r="P224" s="233"/>
      <c r="Q224" s="233"/>
      <c r="R224" s="233"/>
      <c r="S224" s="233"/>
      <c r="T224" s="484"/>
      <c r="U224" s="233"/>
      <c r="V224" s="233"/>
      <c r="W224" s="484"/>
    </row>
    <row r="225" spans="6:23" s="36" customFormat="1" ht="12.75" x14ac:dyDescent="0.2">
      <c r="F225" s="436"/>
      <c r="G225" s="484"/>
      <c r="H225" s="484"/>
      <c r="I225" s="484"/>
      <c r="J225" s="484"/>
      <c r="K225" s="240"/>
      <c r="L225" s="276"/>
      <c r="M225" s="485"/>
      <c r="N225" s="276"/>
      <c r="O225" s="233"/>
      <c r="P225" s="233"/>
      <c r="Q225" s="233"/>
      <c r="R225" s="233"/>
      <c r="S225" s="233"/>
      <c r="T225" s="484"/>
      <c r="U225" s="233"/>
      <c r="V225" s="233"/>
      <c r="W225" s="484"/>
    </row>
    <row r="226" spans="6:23" s="36" customFormat="1" ht="12.75" x14ac:dyDescent="0.2">
      <c r="F226" s="436"/>
      <c r="G226" s="484"/>
      <c r="H226" s="484"/>
      <c r="I226" s="484"/>
      <c r="J226" s="484"/>
      <c r="K226" s="240"/>
      <c r="L226" s="276"/>
      <c r="M226" s="485"/>
      <c r="N226" s="276"/>
      <c r="O226" s="233"/>
      <c r="P226" s="233"/>
      <c r="Q226" s="233"/>
      <c r="R226" s="233"/>
      <c r="S226" s="233"/>
      <c r="T226" s="484"/>
      <c r="U226" s="233"/>
      <c r="V226" s="233"/>
      <c r="W226" s="484"/>
    </row>
    <row r="227" spans="6:23" s="36" customFormat="1" ht="12.75" x14ac:dyDescent="0.2">
      <c r="F227" s="436"/>
      <c r="G227" s="484"/>
      <c r="H227" s="484"/>
      <c r="I227" s="484"/>
      <c r="J227" s="484"/>
      <c r="K227" s="240"/>
      <c r="L227" s="276"/>
      <c r="M227" s="485"/>
      <c r="N227" s="276"/>
      <c r="O227" s="233"/>
      <c r="P227" s="233"/>
      <c r="Q227" s="233"/>
      <c r="R227" s="233"/>
      <c r="S227" s="233"/>
      <c r="T227" s="484"/>
      <c r="U227" s="233"/>
      <c r="V227" s="233"/>
      <c r="W227" s="484"/>
    </row>
    <row r="228" spans="6:23" s="36" customFormat="1" ht="12.75" x14ac:dyDescent="0.2">
      <c r="F228" s="436"/>
      <c r="G228" s="484"/>
      <c r="H228" s="484"/>
      <c r="I228" s="484"/>
      <c r="J228" s="484"/>
      <c r="K228" s="240"/>
      <c r="L228" s="276"/>
      <c r="M228" s="485"/>
      <c r="N228" s="276"/>
      <c r="O228" s="233"/>
      <c r="P228" s="233"/>
      <c r="Q228" s="233"/>
      <c r="R228" s="233"/>
      <c r="S228" s="233"/>
      <c r="T228" s="484"/>
      <c r="U228" s="233"/>
      <c r="V228" s="233"/>
      <c r="W228" s="484"/>
    </row>
    <row r="229" spans="6:23" s="36" customFormat="1" ht="12.75" x14ac:dyDescent="0.2">
      <c r="F229" s="436"/>
      <c r="G229" s="484"/>
      <c r="H229" s="484"/>
      <c r="I229" s="484"/>
      <c r="J229" s="484"/>
      <c r="K229" s="240"/>
      <c r="L229" s="276"/>
      <c r="M229" s="485"/>
      <c r="N229" s="276"/>
      <c r="O229" s="233"/>
      <c r="P229" s="233"/>
      <c r="Q229" s="233"/>
      <c r="R229" s="233"/>
      <c r="S229" s="233"/>
      <c r="T229" s="484"/>
      <c r="U229" s="233"/>
      <c r="V229" s="233"/>
      <c r="W229" s="484"/>
    </row>
    <row r="230" spans="6:23" s="36" customFormat="1" ht="12.75" x14ac:dyDescent="0.2">
      <c r="F230" s="436"/>
      <c r="G230" s="484"/>
      <c r="H230" s="484"/>
      <c r="I230" s="484"/>
      <c r="J230" s="484"/>
      <c r="K230" s="240"/>
      <c r="L230" s="276"/>
      <c r="M230" s="485"/>
      <c r="N230" s="276"/>
      <c r="O230" s="233"/>
      <c r="P230" s="233"/>
      <c r="Q230" s="233"/>
      <c r="R230" s="233"/>
      <c r="S230" s="233"/>
      <c r="T230" s="484"/>
      <c r="U230" s="233"/>
      <c r="V230" s="233"/>
      <c r="W230" s="484"/>
    </row>
    <row r="231" spans="6:23" s="36" customFormat="1" ht="12.75" x14ac:dyDescent="0.2">
      <c r="F231" s="436"/>
      <c r="G231" s="484"/>
      <c r="H231" s="484"/>
      <c r="I231" s="484"/>
      <c r="J231" s="484"/>
      <c r="K231" s="240"/>
      <c r="L231" s="276"/>
      <c r="M231" s="485"/>
      <c r="N231" s="276"/>
      <c r="O231" s="233"/>
      <c r="P231" s="233"/>
      <c r="Q231" s="233"/>
      <c r="R231" s="233"/>
      <c r="S231" s="233"/>
      <c r="T231" s="484"/>
      <c r="U231" s="233"/>
      <c r="V231" s="233"/>
      <c r="W231" s="484"/>
    </row>
    <row r="232" spans="6:23" s="36" customFormat="1" ht="12.75" x14ac:dyDescent="0.2">
      <c r="F232" s="436"/>
      <c r="G232" s="484"/>
      <c r="H232" s="484"/>
      <c r="I232" s="484"/>
      <c r="J232" s="484"/>
      <c r="K232" s="240"/>
      <c r="L232" s="276"/>
      <c r="M232" s="485"/>
      <c r="N232" s="276"/>
      <c r="O232" s="233"/>
      <c r="P232" s="233"/>
      <c r="Q232" s="233"/>
      <c r="R232" s="233"/>
      <c r="S232" s="233"/>
      <c r="T232" s="484"/>
      <c r="U232" s="233"/>
      <c r="V232" s="233"/>
      <c r="W232" s="484"/>
    </row>
    <row r="233" spans="6:23" s="36" customFormat="1" ht="12.75" x14ac:dyDescent="0.2">
      <c r="F233" s="436"/>
      <c r="G233" s="484"/>
      <c r="H233" s="484"/>
      <c r="I233" s="484"/>
      <c r="J233" s="484"/>
      <c r="K233" s="240"/>
      <c r="L233" s="276"/>
      <c r="M233" s="485"/>
      <c r="N233" s="276"/>
      <c r="O233" s="233"/>
      <c r="P233" s="233"/>
      <c r="Q233" s="233"/>
      <c r="R233" s="233"/>
      <c r="S233" s="233"/>
      <c r="T233" s="484"/>
      <c r="U233" s="233"/>
      <c r="V233" s="233"/>
      <c r="W233" s="484"/>
    </row>
    <row r="234" spans="6:23" s="36" customFormat="1" ht="12.75" x14ac:dyDescent="0.2">
      <c r="F234" s="436"/>
      <c r="G234" s="484"/>
      <c r="H234" s="484"/>
      <c r="I234" s="484"/>
      <c r="J234" s="484"/>
      <c r="K234" s="240"/>
      <c r="L234" s="276"/>
      <c r="M234" s="485"/>
      <c r="N234" s="276"/>
      <c r="O234" s="233"/>
      <c r="P234" s="233"/>
      <c r="Q234" s="233"/>
      <c r="R234" s="233"/>
      <c r="S234" s="233"/>
      <c r="T234" s="484"/>
      <c r="U234" s="233"/>
      <c r="V234" s="233"/>
      <c r="W234" s="484"/>
    </row>
    <row r="235" spans="6:23" s="36" customFormat="1" ht="12.75" x14ac:dyDescent="0.2">
      <c r="F235" s="436"/>
      <c r="G235" s="484"/>
      <c r="H235" s="484"/>
      <c r="I235" s="484"/>
      <c r="J235" s="484"/>
      <c r="K235" s="240"/>
      <c r="L235" s="276"/>
      <c r="M235" s="485"/>
      <c r="N235" s="276"/>
      <c r="O235" s="233"/>
      <c r="P235" s="233"/>
      <c r="Q235" s="233"/>
      <c r="R235" s="233"/>
      <c r="S235" s="233"/>
      <c r="T235" s="484"/>
      <c r="U235" s="233"/>
      <c r="V235" s="233"/>
      <c r="W235" s="484"/>
    </row>
    <row r="236" spans="6:23" s="36" customFormat="1" ht="12.75" x14ac:dyDescent="0.2">
      <c r="F236" s="436"/>
      <c r="G236" s="484"/>
      <c r="H236" s="484"/>
      <c r="I236" s="484"/>
      <c r="J236" s="484"/>
      <c r="K236" s="240"/>
      <c r="L236" s="276"/>
      <c r="M236" s="485"/>
      <c r="N236" s="276"/>
      <c r="O236" s="233"/>
      <c r="P236" s="233"/>
      <c r="Q236" s="233"/>
      <c r="R236" s="233"/>
      <c r="S236" s="233"/>
      <c r="T236" s="484"/>
      <c r="U236" s="233"/>
      <c r="V236" s="233"/>
      <c r="W236" s="484"/>
    </row>
    <row r="237" spans="6:23" s="36" customFormat="1" ht="12.75" x14ac:dyDescent="0.2">
      <c r="F237" s="436"/>
      <c r="G237" s="484"/>
      <c r="H237" s="484"/>
      <c r="I237" s="484"/>
      <c r="J237" s="484"/>
      <c r="K237" s="240"/>
      <c r="L237" s="276"/>
      <c r="M237" s="485"/>
      <c r="N237" s="276"/>
      <c r="O237" s="233"/>
      <c r="P237" s="233"/>
      <c r="Q237" s="233"/>
      <c r="R237" s="233"/>
      <c r="S237" s="233"/>
      <c r="T237" s="484"/>
      <c r="U237" s="233"/>
      <c r="V237" s="233"/>
      <c r="W237" s="484"/>
    </row>
    <row r="238" spans="6:23" s="36" customFormat="1" ht="12.75" x14ac:dyDescent="0.2">
      <c r="F238" s="436"/>
      <c r="G238" s="484"/>
      <c r="H238" s="484"/>
      <c r="I238" s="484"/>
      <c r="J238" s="484"/>
      <c r="K238" s="240"/>
      <c r="L238" s="276"/>
      <c r="M238" s="485"/>
      <c r="N238" s="276"/>
      <c r="O238" s="233"/>
      <c r="P238" s="233"/>
      <c r="Q238" s="233"/>
      <c r="R238" s="233"/>
      <c r="S238" s="233"/>
      <c r="T238" s="484"/>
      <c r="U238" s="233"/>
      <c r="V238" s="233"/>
      <c r="W238" s="484"/>
    </row>
    <row r="239" spans="6:23" s="36" customFormat="1" ht="12.75" x14ac:dyDescent="0.2">
      <c r="F239" s="436"/>
      <c r="G239" s="484"/>
      <c r="H239" s="484"/>
      <c r="I239" s="484"/>
      <c r="J239" s="484"/>
      <c r="K239" s="240"/>
      <c r="L239" s="276"/>
      <c r="M239" s="485"/>
      <c r="N239" s="276"/>
      <c r="O239" s="233"/>
      <c r="P239" s="233"/>
      <c r="Q239" s="233"/>
      <c r="R239" s="233"/>
      <c r="S239" s="233"/>
      <c r="T239" s="484"/>
      <c r="U239" s="233"/>
      <c r="V239" s="233"/>
      <c r="W239" s="484"/>
    </row>
    <row r="240" spans="6:23" s="36" customFormat="1" ht="12.75" x14ac:dyDescent="0.2">
      <c r="F240" s="436"/>
      <c r="G240" s="484"/>
      <c r="H240" s="484"/>
      <c r="I240" s="484"/>
      <c r="J240" s="484"/>
      <c r="K240" s="240"/>
      <c r="L240" s="276"/>
      <c r="M240" s="485"/>
      <c r="N240" s="276"/>
      <c r="O240" s="233"/>
      <c r="P240" s="233"/>
      <c r="Q240" s="233"/>
      <c r="R240" s="233"/>
      <c r="S240" s="233"/>
      <c r="T240" s="484"/>
      <c r="U240" s="233"/>
      <c r="V240" s="233"/>
      <c r="W240" s="484"/>
    </row>
    <row r="241" spans="6:23" s="36" customFormat="1" ht="12.75" x14ac:dyDescent="0.2">
      <c r="F241" s="436"/>
      <c r="G241" s="484"/>
      <c r="H241" s="484"/>
      <c r="I241" s="484"/>
      <c r="J241" s="484"/>
      <c r="K241" s="240"/>
      <c r="L241" s="276"/>
      <c r="M241" s="485"/>
      <c r="N241" s="276"/>
      <c r="O241" s="233"/>
      <c r="P241" s="233"/>
      <c r="Q241" s="233"/>
      <c r="R241" s="233"/>
      <c r="S241" s="233"/>
      <c r="T241" s="484"/>
      <c r="U241" s="233"/>
      <c r="V241" s="233"/>
      <c r="W241" s="484"/>
    </row>
    <row r="242" spans="6:23" s="36" customFormat="1" ht="12.75" x14ac:dyDescent="0.2">
      <c r="F242" s="436"/>
      <c r="G242" s="484"/>
      <c r="H242" s="484"/>
      <c r="I242" s="484"/>
      <c r="J242" s="484"/>
      <c r="K242" s="240"/>
      <c r="L242" s="276"/>
      <c r="M242" s="485"/>
      <c r="N242" s="276"/>
      <c r="O242" s="233"/>
      <c r="P242" s="233"/>
      <c r="Q242" s="233"/>
      <c r="R242" s="233"/>
      <c r="S242" s="233"/>
      <c r="T242" s="484"/>
      <c r="U242" s="233"/>
      <c r="V242" s="233"/>
      <c r="W242" s="484"/>
    </row>
    <row r="243" spans="6:23" s="36" customFormat="1" ht="12.75" x14ac:dyDescent="0.2">
      <c r="F243" s="436"/>
      <c r="G243" s="484"/>
      <c r="H243" s="484"/>
      <c r="I243" s="484"/>
      <c r="J243" s="484"/>
      <c r="K243" s="240"/>
      <c r="L243" s="276"/>
      <c r="M243" s="485"/>
      <c r="N243" s="276"/>
      <c r="O243" s="233"/>
      <c r="P243" s="233"/>
      <c r="Q243" s="233"/>
      <c r="R243" s="233"/>
      <c r="S243" s="233"/>
      <c r="T243" s="484"/>
      <c r="U243" s="233"/>
      <c r="V243" s="233"/>
      <c r="W243" s="484"/>
    </row>
    <row r="244" spans="6:23" s="36" customFormat="1" ht="12.75" x14ac:dyDescent="0.2">
      <c r="F244" s="436"/>
      <c r="G244" s="484"/>
      <c r="H244" s="484"/>
      <c r="I244" s="484"/>
      <c r="J244" s="484"/>
      <c r="K244" s="240"/>
      <c r="L244" s="276"/>
      <c r="M244" s="485"/>
      <c r="N244" s="276"/>
      <c r="O244" s="233"/>
      <c r="P244" s="233"/>
      <c r="Q244" s="233"/>
      <c r="R244" s="233"/>
      <c r="S244" s="233"/>
      <c r="T244" s="484"/>
      <c r="U244" s="233"/>
      <c r="V244" s="233"/>
      <c r="W244" s="484"/>
    </row>
    <row r="245" spans="6:23" s="36" customFormat="1" ht="12.75" x14ac:dyDescent="0.2">
      <c r="F245" s="436"/>
      <c r="G245" s="484"/>
      <c r="H245" s="484"/>
      <c r="I245" s="484"/>
      <c r="J245" s="484"/>
      <c r="K245" s="240"/>
      <c r="L245" s="276"/>
      <c r="M245" s="485"/>
      <c r="N245" s="276"/>
      <c r="O245" s="233"/>
      <c r="P245" s="233"/>
      <c r="Q245" s="233"/>
      <c r="R245" s="233"/>
      <c r="S245" s="233"/>
      <c r="T245" s="484"/>
      <c r="U245" s="233"/>
      <c r="V245" s="233"/>
      <c r="W245" s="484"/>
    </row>
    <row r="246" spans="6:23" s="36" customFormat="1" ht="12.75" x14ac:dyDescent="0.2">
      <c r="F246" s="436"/>
      <c r="G246" s="484"/>
      <c r="H246" s="484"/>
      <c r="I246" s="484"/>
      <c r="J246" s="484"/>
      <c r="K246" s="240"/>
      <c r="L246" s="276"/>
      <c r="M246" s="485"/>
      <c r="N246" s="276"/>
      <c r="O246" s="233"/>
      <c r="P246" s="233"/>
      <c r="Q246" s="233"/>
      <c r="R246" s="233"/>
      <c r="S246" s="233"/>
      <c r="T246" s="484"/>
      <c r="U246" s="233"/>
      <c r="V246" s="233"/>
      <c r="W246" s="484"/>
    </row>
    <row r="247" spans="6:23" s="36" customFormat="1" ht="12.75" x14ac:dyDescent="0.2">
      <c r="F247" s="436"/>
      <c r="G247" s="484"/>
      <c r="H247" s="484"/>
      <c r="I247" s="484"/>
      <c r="J247" s="484"/>
      <c r="K247" s="240"/>
      <c r="L247" s="276"/>
      <c r="M247" s="485"/>
      <c r="N247" s="276"/>
      <c r="O247" s="233"/>
      <c r="P247" s="233"/>
      <c r="Q247" s="233"/>
      <c r="R247" s="233"/>
      <c r="S247" s="233"/>
      <c r="T247" s="484"/>
      <c r="U247" s="233"/>
      <c r="V247" s="233"/>
      <c r="W247" s="484"/>
    </row>
    <row r="248" spans="6:23" s="36" customFormat="1" ht="12.75" x14ac:dyDescent="0.2">
      <c r="F248" s="436"/>
      <c r="G248" s="484"/>
      <c r="H248" s="484"/>
      <c r="I248" s="484"/>
      <c r="J248" s="484"/>
      <c r="K248" s="240"/>
      <c r="L248" s="276"/>
      <c r="M248" s="485"/>
      <c r="N248" s="276"/>
      <c r="O248" s="233"/>
      <c r="P248" s="233"/>
      <c r="Q248" s="233"/>
      <c r="R248" s="233"/>
      <c r="S248" s="233"/>
      <c r="T248" s="484"/>
      <c r="U248" s="233"/>
      <c r="V248" s="233"/>
      <c r="W248" s="484"/>
    </row>
    <row r="249" spans="6:23" s="36" customFormat="1" ht="12.75" x14ac:dyDescent="0.2">
      <c r="F249" s="436"/>
      <c r="G249" s="484"/>
      <c r="H249" s="484"/>
      <c r="I249" s="484"/>
      <c r="J249" s="484"/>
      <c r="K249" s="240"/>
      <c r="L249" s="276"/>
      <c r="M249" s="485"/>
      <c r="N249" s="276"/>
      <c r="O249" s="233"/>
      <c r="P249" s="233"/>
      <c r="Q249" s="233"/>
      <c r="R249" s="233"/>
      <c r="S249" s="233"/>
      <c r="T249" s="484"/>
      <c r="U249" s="233"/>
      <c r="V249" s="233"/>
      <c r="W249" s="484"/>
    </row>
    <row r="250" spans="6:23" s="36" customFormat="1" ht="12.75" x14ac:dyDescent="0.2">
      <c r="F250" s="436"/>
      <c r="G250" s="484"/>
      <c r="H250" s="484"/>
      <c r="I250" s="484"/>
      <c r="J250" s="484"/>
      <c r="K250" s="240"/>
      <c r="L250" s="276"/>
      <c r="M250" s="485"/>
      <c r="N250" s="276"/>
      <c r="O250" s="233"/>
      <c r="P250" s="233"/>
      <c r="Q250" s="233"/>
      <c r="R250" s="233"/>
      <c r="S250" s="233"/>
      <c r="T250" s="484"/>
      <c r="U250" s="233"/>
      <c r="V250" s="233"/>
      <c r="W250" s="484"/>
    </row>
    <row r="251" spans="6:23" s="36" customFormat="1" ht="12.75" x14ac:dyDescent="0.2">
      <c r="F251" s="436"/>
      <c r="G251" s="484"/>
      <c r="H251" s="484"/>
      <c r="I251" s="484"/>
      <c r="J251" s="484"/>
      <c r="K251" s="240"/>
      <c r="L251" s="276"/>
      <c r="M251" s="485"/>
      <c r="N251" s="276"/>
      <c r="O251" s="233"/>
      <c r="P251" s="233"/>
      <c r="Q251" s="233"/>
      <c r="R251" s="233"/>
      <c r="S251" s="233"/>
      <c r="T251" s="484"/>
      <c r="U251" s="233"/>
      <c r="V251" s="233"/>
      <c r="W251" s="484"/>
    </row>
    <row r="252" spans="6:23" s="36" customFormat="1" ht="12.75" x14ac:dyDescent="0.2">
      <c r="F252" s="436"/>
      <c r="G252" s="484"/>
      <c r="H252" s="484"/>
      <c r="I252" s="484"/>
      <c r="J252" s="484"/>
      <c r="K252" s="240"/>
      <c r="L252" s="276"/>
      <c r="M252" s="485"/>
      <c r="N252" s="276"/>
      <c r="O252" s="233"/>
      <c r="P252" s="233"/>
      <c r="Q252" s="233"/>
      <c r="R252" s="233"/>
      <c r="S252" s="233"/>
      <c r="T252" s="484"/>
      <c r="U252" s="233"/>
      <c r="V252" s="233"/>
      <c r="W252" s="484"/>
    </row>
    <row r="253" spans="6:23" s="36" customFormat="1" ht="12.75" x14ac:dyDescent="0.2">
      <c r="F253" s="436"/>
      <c r="G253" s="484"/>
      <c r="H253" s="484"/>
      <c r="I253" s="484"/>
      <c r="J253" s="484"/>
      <c r="K253" s="240"/>
      <c r="L253" s="276"/>
      <c r="M253" s="485"/>
      <c r="N253" s="276"/>
      <c r="O253" s="233"/>
      <c r="P253" s="233"/>
      <c r="Q253" s="233"/>
      <c r="R253" s="233"/>
      <c r="S253" s="233"/>
      <c r="T253" s="484"/>
      <c r="U253" s="233"/>
      <c r="V253" s="233"/>
      <c r="W253" s="484"/>
    </row>
    <row r="254" spans="6:23" s="36" customFormat="1" ht="12.75" x14ac:dyDescent="0.2">
      <c r="F254" s="436"/>
      <c r="G254" s="484"/>
      <c r="H254" s="484"/>
      <c r="I254" s="484"/>
      <c r="J254" s="484"/>
      <c r="K254" s="240"/>
      <c r="L254" s="276"/>
      <c r="M254" s="485"/>
      <c r="N254" s="276"/>
      <c r="O254" s="233"/>
      <c r="P254" s="233"/>
      <c r="Q254" s="233"/>
      <c r="R254" s="233"/>
      <c r="S254" s="233"/>
      <c r="T254" s="484"/>
      <c r="U254" s="233"/>
      <c r="V254" s="233"/>
      <c r="W254" s="484"/>
    </row>
    <row r="255" spans="6:23" s="36" customFormat="1" ht="12.75" x14ac:dyDescent="0.2">
      <c r="F255" s="436"/>
      <c r="G255" s="484"/>
      <c r="H255" s="484"/>
      <c r="I255" s="484"/>
      <c r="J255" s="484"/>
      <c r="K255" s="240"/>
      <c r="L255" s="276"/>
      <c r="M255" s="485"/>
      <c r="N255" s="276"/>
      <c r="O255" s="233"/>
      <c r="P255" s="233"/>
      <c r="Q255" s="233"/>
      <c r="R255" s="233"/>
      <c r="S255" s="233"/>
      <c r="T255" s="484"/>
      <c r="U255" s="233"/>
      <c r="V255" s="233"/>
      <c r="W255" s="484"/>
    </row>
    <row r="256" spans="6:23" s="36" customFormat="1" ht="12.75" x14ac:dyDescent="0.2">
      <c r="F256" s="436"/>
      <c r="G256" s="484"/>
      <c r="H256" s="484"/>
      <c r="I256" s="484"/>
      <c r="J256" s="484"/>
      <c r="K256" s="240"/>
      <c r="L256" s="276"/>
      <c r="M256" s="485"/>
      <c r="N256" s="276"/>
      <c r="O256" s="233"/>
      <c r="P256" s="233"/>
      <c r="Q256" s="233"/>
      <c r="R256" s="233"/>
      <c r="S256" s="233"/>
      <c r="T256" s="484"/>
      <c r="U256" s="233"/>
      <c r="V256" s="233"/>
      <c r="W256" s="484"/>
    </row>
    <row r="257" spans="6:23" s="36" customFormat="1" ht="12.75" x14ac:dyDescent="0.2">
      <c r="F257" s="436"/>
      <c r="G257" s="484"/>
      <c r="H257" s="484"/>
      <c r="I257" s="484"/>
      <c r="J257" s="484"/>
      <c r="K257" s="240"/>
      <c r="L257" s="276"/>
      <c r="M257" s="485"/>
      <c r="N257" s="276"/>
      <c r="O257" s="233"/>
      <c r="P257" s="233"/>
      <c r="Q257" s="233"/>
      <c r="R257" s="233"/>
      <c r="S257" s="233"/>
      <c r="T257" s="484"/>
      <c r="U257" s="233"/>
      <c r="V257" s="233"/>
      <c r="W257" s="484"/>
    </row>
    <row r="258" spans="6:23" s="36" customFormat="1" ht="12.75" x14ac:dyDescent="0.2">
      <c r="F258" s="436"/>
      <c r="G258" s="484"/>
      <c r="H258" s="484"/>
      <c r="I258" s="484"/>
      <c r="J258" s="484"/>
      <c r="K258" s="240"/>
      <c r="L258" s="276"/>
      <c r="M258" s="485"/>
      <c r="N258" s="276"/>
      <c r="O258" s="233"/>
      <c r="P258" s="233"/>
      <c r="Q258" s="233"/>
      <c r="R258" s="233"/>
      <c r="S258" s="233"/>
      <c r="T258" s="484"/>
      <c r="U258" s="233"/>
      <c r="V258" s="233"/>
      <c r="W258" s="484"/>
    </row>
    <row r="259" spans="6:23" s="36" customFormat="1" ht="12.75" x14ac:dyDescent="0.2">
      <c r="F259" s="436"/>
      <c r="G259" s="484"/>
      <c r="H259" s="484"/>
      <c r="I259" s="484"/>
      <c r="J259" s="484"/>
      <c r="K259" s="240"/>
      <c r="L259" s="276"/>
      <c r="M259" s="485"/>
      <c r="N259" s="276"/>
      <c r="O259" s="233"/>
      <c r="P259" s="233"/>
      <c r="Q259" s="233"/>
      <c r="R259" s="233"/>
      <c r="S259" s="233"/>
      <c r="T259" s="484"/>
      <c r="U259" s="233"/>
      <c r="V259" s="233"/>
      <c r="W259" s="484"/>
    </row>
    <row r="260" spans="6:23" s="36" customFormat="1" ht="12.75" x14ac:dyDescent="0.2">
      <c r="F260" s="436"/>
      <c r="G260" s="484"/>
      <c r="H260" s="484"/>
      <c r="I260" s="484"/>
      <c r="J260" s="484"/>
      <c r="K260" s="240"/>
      <c r="L260" s="276"/>
      <c r="M260" s="485"/>
      <c r="N260" s="276"/>
      <c r="O260" s="233"/>
      <c r="P260" s="233"/>
      <c r="Q260" s="233"/>
      <c r="R260" s="233"/>
      <c r="S260" s="233"/>
      <c r="T260" s="484"/>
      <c r="U260" s="233"/>
      <c r="V260" s="233"/>
      <c r="W260" s="484"/>
    </row>
    <row r="261" spans="6:23" s="36" customFormat="1" ht="12.75" x14ac:dyDescent="0.2">
      <c r="F261" s="436"/>
      <c r="G261" s="484"/>
      <c r="H261" s="484"/>
      <c r="I261" s="484"/>
      <c r="J261" s="484"/>
      <c r="K261" s="240"/>
      <c r="L261" s="276"/>
      <c r="M261" s="485"/>
      <c r="N261" s="276"/>
      <c r="O261" s="233"/>
      <c r="P261" s="233"/>
      <c r="Q261" s="233"/>
      <c r="R261" s="233"/>
      <c r="S261" s="233"/>
      <c r="T261" s="484"/>
      <c r="U261" s="233"/>
      <c r="V261" s="233"/>
      <c r="W261" s="484"/>
    </row>
    <row r="262" spans="6:23" s="36" customFormat="1" ht="12.75" x14ac:dyDescent="0.2">
      <c r="F262" s="436"/>
      <c r="G262" s="484"/>
      <c r="H262" s="484"/>
      <c r="I262" s="484"/>
      <c r="J262" s="484"/>
      <c r="K262" s="240"/>
      <c r="L262" s="276"/>
      <c r="M262" s="485"/>
      <c r="N262" s="276"/>
      <c r="O262" s="233"/>
      <c r="P262" s="233"/>
      <c r="Q262" s="233"/>
      <c r="R262" s="233"/>
      <c r="S262" s="233"/>
      <c r="T262" s="484"/>
      <c r="U262" s="233"/>
      <c r="V262" s="233"/>
      <c r="W262" s="484"/>
    </row>
    <row r="263" spans="6:23" s="36" customFormat="1" ht="12.75" x14ac:dyDescent="0.2">
      <c r="F263" s="436"/>
      <c r="G263" s="484"/>
      <c r="H263" s="484"/>
      <c r="I263" s="484"/>
      <c r="J263" s="484"/>
      <c r="K263" s="240"/>
      <c r="L263" s="276"/>
      <c r="M263" s="485"/>
      <c r="N263" s="276"/>
      <c r="O263" s="233"/>
      <c r="P263" s="233"/>
      <c r="Q263" s="233"/>
      <c r="R263" s="233"/>
      <c r="S263" s="233"/>
      <c r="T263" s="484"/>
      <c r="U263" s="233"/>
      <c r="V263" s="233"/>
      <c r="W263" s="484"/>
    </row>
    <row r="264" spans="6:23" s="36" customFormat="1" ht="12.75" x14ac:dyDescent="0.2">
      <c r="F264" s="436"/>
      <c r="G264" s="484"/>
      <c r="H264" s="484"/>
      <c r="I264" s="484"/>
      <c r="J264" s="484"/>
      <c r="K264" s="240"/>
      <c r="L264" s="276"/>
      <c r="M264" s="485"/>
      <c r="N264" s="276"/>
      <c r="O264" s="233"/>
      <c r="P264" s="233"/>
      <c r="Q264" s="233"/>
      <c r="R264" s="233"/>
      <c r="S264" s="233"/>
      <c r="T264" s="484"/>
      <c r="U264" s="233"/>
      <c r="V264" s="233"/>
      <c r="W264" s="484"/>
    </row>
    <row r="265" spans="6:23" s="36" customFormat="1" ht="12.75" x14ac:dyDescent="0.2">
      <c r="F265" s="436"/>
      <c r="G265" s="484"/>
      <c r="H265" s="484"/>
      <c r="I265" s="484"/>
      <c r="J265" s="484"/>
      <c r="K265" s="240"/>
      <c r="L265" s="276"/>
      <c r="M265" s="485"/>
      <c r="N265" s="276"/>
      <c r="O265" s="233"/>
      <c r="P265" s="233"/>
      <c r="Q265" s="233"/>
      <c r="R265" s="233"/>
      <c r="S265" s="233"/>
      <c r="T265" s="484"/>
      <c r="U265" s="233"/>
      <c r="V265" s="233"/>
      <c r="W265" s="484"/>
    </row>
    <row r="266" spans="6:23" s="36" customFormat="1" ht="12.75" x14ac:dyDescent="0.2">
      <c r="F266" s="436"/>
      <c r="G266" s="484"/>
      <c r="H266" s="484"/>
      <c r="I266" s="484"/>
      <c r="J266" s="484"/>
      <c r="K266" s="240"/>
      <c r="L266" s="276"/>
      <c r="M266" s="485"/>
      <c r="N266" s="276"/>
      <c r="O266" s="233"/>
      <c r="P266" s="233"/>
      <c r="Q266" s="233"/>
      <c r="R266" s="233"/>
      <c r="S266" s="233"/>
      <c r="T266" s="484"/>
      <c r="U266" s="233"/>
      <c r="V266" s="233"/>
      <c r="W266" s="484"/>
    </row>
    <row r="267" spans="6:23" s="36" customFormat="1" ht="12.75" x14ac:dyDescent="0.2">
      <c r="F267" s="436"/>
      <c r="G267" s="484"/>
      <c r="H267" s="484"/>
      <c r="I267" s="484"/>
      <c r="J267" s="484"/>
      <c r="K267" s="240"/>
      <c r="L267" s="276"/>
      <c r="M267" s="485"/>
      <c r="N267" s="276"/>
      <c r="O267" s="233"/>
      <c r="P267" s="233"/>
      <c r="Q267" s="233"/>
      <c r="R267" s="233"/>
      <c r="S267" s="233"/>
      <c r="T267" s="484"/>
      <c r="U267" s="233"/>
      <c r="V267" s="233"/>
      <c r="W267" s="484"/>
    </row>
    <row r="268" spans="6:23" s="36" customFormat="1" ht="12.75" x14ac:dyDescent="0.2">
      <c r="F268" s="436"/>
      <c r="G268" s="484"/>
      <c r="H268" s="484"/>
      <c r="I268" s="484"/>
      <c r="J268" s="484"/>
      <c r="K268" s="240"/>
      <c r="L268" s="276"/>
      <c r="M268" s="485"/>
      <c r="N268" s="276"/>
      <c r="O268" s="233"/>
      <c r="P268" s="233"/>
      <c r="Q268" s="233"/>
      <c r="R268" s="233"/>
      <c r="S268" s="233"/>
      <c r="T268" s="484"/>
      <c r="U268" s="233"/>
      <c r="V268" s="233"/>
      <c r="W268" s="484"/>
    </row>
    <row r="269" spans="6:23" s="36" customFormat="1" ht="12.75" x14ac:dyDescent="0.2">
      <c r="F269" s="436"/>
      <c r="G269" s="484"/>
      <c r="H269" s="484"/>
      <c r="I269" s="484"/>
      <c r="J269" s="484"/>
      <c r="K269" s="240"/>
      <c r="L269" s="276"/>
      <c r="M269" s="485"/>
      <c r="N269" s="276"/>
      <c r="O269" s="233"/>
      <c r="P269" s="233"/>
      <c r="Q269" s="233"/>
      <c r="R269" s="233"/>
      <c r="S269" s="233"/>
      <c r="T269" s="484"/>
      <c r="U269" s="233"/>
      <c r="V269" s="233"/>
      <c r="W269" s="484"/>
    </row>
    <row r="270" spans="6:23" s="36" customFormat="1" ht="12.75" x14ac:dyDescent="0.2">
      <c r="F270" s="436"/>
      <c r="G270" s="484"/>
      <c r="H270" s="484"/>
      <c r="I270" s="484"/>
      <c r="J270" s="484"/>
      <c r="K270" s="240"/>
      <c r="L270" s="276"/>
      <c r="M270" s="485"/>
      <c r="N270" s="276"/>
      <c r="O270" s="233"/>
      <c r="P270" s="233"/>
      <c r="Q270" s="233"/>
      <c r="R270" s="233"/>
      <c r="S270" s="233"/>
      <c r="T270" s="484"/>
      <c r="U270" s="233"/>
      <c r="V270" s="233"/>
      <c r="W270" s="484"/>
    </row>
    <row r="271" spans="6:23" s="36" customFormat="1" ht="12.75" x14ac:dyDescent="0.2">
      <c r="F271" s="436"/>
      <c r="G271" s="484"/>
      <c r="H271" s="484"/>
      <c r="I271" s="484"/>
      <c r="J271" s="484"/>
      <c r="K271" s="240"/>
      <c r="L271" s="276"/>
      <c r="M271" s="485"/>
      <c r="N271" s="276"/>
      <c r="O271" s="233"/>
      <c r="P271" s="233"/>
      <c r="Q271" s="233"/>
      <c r="R271" s="233"/>
      <c r="S271" s="233"/>
      <c r="T271" s="484"/>
      <c r="U271" s="233"/>
      <c r="V271" s="233"/>
      <c r="W271" s="484"/>
    </row>
    <row r="272" spans="6:23" s="36" customFormat="1" ht="12.75" x14ac:dyDescent="0.2">
      <c r="F272" s="436"/>
      <c r="G272" s="484"/>
      <c r="H272" s="484"/>
      <c r="I272" s="484"/>
      <c r="J272" s="484"/>
      <c r="K272" s="240"/>
      <c r="L272" s="276"/>
      <c r="M272" s="485"/>
      <c r="N272" s="276"/>
      <c r="O272" s="233"/>
      <c r="P272" s="233"/>
      <c r="Q272" s="233"/>
      <c r="R272" s="233"/>
      <c r="S272" s="233"/>
      <c r="T272" s="484"/>
      <c r="U272" s="233"/>
      <c r="V272" s="233"/>
      <c r="W272" s="484"/>
    </row>
    <row r="273" spans="6:23" s="36" customFormat="1" ht="12.75" x14ac:dyDescent="0.2">
      <c r="F273" s="436"/>
      <c r="G273" s="484"/>
      <c r="H273" s="484"/>
      <c r="I273" s="484"/>
      <c r="J273" s="484"/>
      <c r="K273" s="240"/>
      <c r="L273" s="276"/>
      <c r="M273" s="485"/>
      <c r="N273" s="276"/>
      <c r="O273" s="233"/>
      <c r="P273" s="233"/>
      <c r="Q273" s="233"/>
      <c r="R273" s="233"/>
      <c r="S273" s="233"/>
      <c r="T273" s="484"/>
      <c r="U273" s="233"/>
      <c r="V273" s="233"/>
      <c r="W273" s="484"/>
    </row>
    <row r="274" spans="6:23" s="36" customFormat="1" ht="12.75" x14ac:dyDescent="0.2">
      <c r="F274" s="436"/>
      <c r="G274" s="484"/>
      <c r="H274" s="484"/>
      <c r="I274" s="484"/>
      <c r="J274" s="484"/>
      <c r="K274" s="240"/>
      <c r="L274" s="276"/>
      <c r="M274" s="485"/>
      <c r="N274" s="276"/>
      <c r="O274" s="233"/>
      <c r="P274" s="233"/>
      <c r="Q274" s="233"/>
      <c r="R274" s="233"/>
      <c r="S274" s="233"/>
      <c r="T274" s="484"/>
      <c r="U274" s="233"/>
      <c r="V274" s="233"/>
      <c r="W274" s="484"/>
    </row>
    <row r="275" spans="6:23" s="36" customFormat="1" ht="12.75" x14ac:dyDescent="0.2">
      <c r="F275" s="436"/>
      <c r="G275" s="484"/>
      <c r="H275" s="484"/>
      <c r="I275" s="484"/>
      <c r="J275" s="484"/>
      <c r="K275" s="240"/>
      <c r="L275" s="276"/>
      <c r="M275" s="485"/>
      <c r="N275" s="276"/>
      <c r="O275" s="233"/>
      <c r="P275" s="233"/>
      <c r="Q275" s="233"/>
      <c r="R275" s="233"/>
      <c r="S275" s="233"/>
      <c r="T275" s="484"/>
      <c r="U275" s="233"/>
      <c r="V275" s="233"/>
      <c r="W275" s="484"/>
    </row>
    <row r="276" spans="6:23" s="36" customFormat="1" ht="12.75" x14ac:dyDescent="0.2">
      <c r="F276" s="436"/>
      <c r="G276" s="484"/>
      <c r="H276" s="484"/>
      <c r="I276" s="484"/>
      <c r="J276" s="484"/>
      <c r="K276" s="240"/>
      <c r="L276" s="276"/>
      <c r="M276" s="485"/>
      <c r="N276" s="276"/>
      <c r="O276" s="233"/>
      <c r="P276" s="233"/>
      <c r="Q276" s="233"/>
      <c r="R276" s="233"/>
      <c r="S276" s="233"/>
      <c r="T276" s="484"/>
      <c r="U276" s="233"/>
      <c r="V276" s="233"/>
      <c r="W276" s="484"/>
    </row>
    <row r="277" spans="6:23" s="36" customFormat="1" ht="12.75" x14ac:dyDescent="0.2">
      <c r="F277" s="436"/>
      <c r="G277" s="484"/>
      <c r="H277" s="484"/>
      <c r="I277" s="484"/>
      <c r="J277" s="484"/>
      <c r="K277" s="240"/>
      <c r="L277" s="276"/>
      <c r="M277" s="485"/>
      <c r="N277" s="276"/>
      <c r="O277" s="233"/>
      <c r="P277" s="233"/>
      <c r="Q277" s="233"/>
      <c r="R277" s="233"/>
      <c r="S277" s="233"/>
      <c r="T277" s="484"/>
      <c r="U277" s="233"/>
      <c r="V277" s="233"/>
      <c r="W277" s="484"/>
    </row>
    <row r="278" spans="6:23" s="36" customFormat="1" ht="12.75" x14ac:dyDescent="0.2">
      <c r="F278" s="436"/>
      <c r="G278" s="484"/>
      <c r="H278" s="484"/>
      <c r="I278" s="484"/>
      <c r="J278" s="484"/>
      <c r="K278" s="240"/>
      <c r="L278" s="276"/>
      <c r="M278" s="485"/>
      <c r="N278" s="276"/>
      <c r="O278" s="233"/>
      <c r="P278" s="233"/>
      <c r="Q278" s="233"/>
      <c r="R278" s="233"/>
      <c r="S278" s="233"/>
      <c r="T278" s="484"/>
      <c r="U278" s="233"/>
      <c r="V278" s="233"/>
      <c r="W278" s="484"/>
    </row>
    <row r="279" spans="6:23" s="36" customFormat="1" ht="12.75" x14ac:dyDescent="0.2">
      <c r="F279" s="436"/>
      <c r="G279" s="484"/>
      <c r="H279" s="484"/>
      <c r="I279" s="484"/>
      <c r="J279" s="484"/>
      <c r="K279" s="240"/>
      <c r="L279" s="276"/>
      <c r="M279" s="485"/>
      <c r="N279" s="276"/>
      <c r="O279" s="233"/>
      <c r="P279" s="233"/>
      <c r="Q279" s="233"/>
      <c r="R279" s="233"/>
      <c r="S279" s="233"/>
      <c r="T279" s="484"/>
      <c r="U279" s="233"/>
      <c r="V279" s="233"/>
      <c r="W279" s="484"/>
    </row>
    <row r="280" spans="6:23" s="36" customFormat="1" ht="12.75" x14ac:dyDescent="0.2">
      <c r="F280" s="436"/>
      <c r="G280" s="484"/>
      <c r="H280" s="484"/>
      <c r="I280" s="484"/>
      <c r="J280" s="484"/>
      <c r="K280" s="240"/>
      <c r="L280" s="276"/>
      <c r="M280" s="485"/>
      <c r="N280" s="276"/>
      <c r="O280" s="233"/>
      <c r="P280" s="233"/>
      <c r="Q280" s="233"/>
      <c r="R280" s="233"/>
      <c r="S280" s="233"/>
      <c r="T280" s="484"/>
      <c r="U280" s="233"/>
      <c r="V280" s="233"/>
      <c r="W280" s="484"/>
    </row>
    <row r="281" spans="6:23" s="36" customFormat="1" ht="12.75" x14ac:dyDescent="0.2">
      <c r="F281" s="436"/>
      <c r="G281" s="484"/>
      <c r="H281" s="484"/>
      <c r="I281" s="484"/>
      <c r="J281" s="484"/>
      <c r="K281" s="240"/>
      <c r="L281" s="276"/>
      <c r="M281" s="485"/>
      <c r="N281" s="276"/>
      <c r="O281" s="233"/>
      <c r="P281" s="233"/>
      <c r="Q281" s="233"/>
      <c r="R281" s="233"/>
      <c r="S281" s="233"/>
      <c r="T281" s="484"/>
      <c r="U281" s="233"/>
      <c r="V281" s="233"/>
      <c r="W281" s="484"/>
    </row>
    <row r="282" spans="6:23" s="36" customFormat="1" ht="12.75" x14ac:dyDescent="0.2">
      <c r="F282" s="436"/>
      <c r="G282" s="484"/>
      <c r="H282" s="484"/>
      <c r="I282" s="484"/>
      <c r="J282" s="484"/>
      <c r="K282" s="240"/>
      <c r="L282" s="276"/>
      <c r="M282" s="485"/>
      <c r="N282" s="276"/>
      <c r="O282" s="233"/>
      <c r="P282" s="233"/>
      <c r="Q282" s="233"/>
      <c r="R282" s="233"/>
      <c r="S282" s="233"/>
      <c r="T282" s="484"/>
      <c r="U282" s="233"/>
      <c r="V282" s="233"/>
      <c r="W282" s="484"/>
    </row>
    <row r="283" spans="6:23" s="36" customFormat="1" ht="12.75" x14ac:dyDescent="0.2">
      <c r="F283" s="436"/>
      <c r="G283" s="484"/>
      <c r="H283" s="484"/>
      <c r="I283" s="484"/>
      <c r="J283" s="484"/>
      <c r="K283" s="240"/>
      <c r="L283" s="276"/>
      <c r="M283" s="485"/>
      <c r="N283" s="276"/>
      <c r="O283" s="233"/>
      <c r="P283" s="233"/>
      <c r="Q283" s="233"/>
      <c r="R283" s="233"/>
      <c r="S283" s="233"/>
      <c r="T283" s="484"/>
      <c r="U283" s="233"/>
      <c r="V283" s="233"/>
      <c r="W283" s="484"/>
    </row>
    <row r="284" spans="6:23" s="36" customFormat="1" ht="12.75" x14ac:dyDescent="0.2">
      <c r="F284" s="436"/>
      <c r="G284" s="484"/>
      <c r="H284" s="484"/>
      <c r="I284" s="484"/>
      <c r="J284" s="484"/>
      <c r="K284" s="240"/>
      <c r="L284" s="276"/>
      <c r="M284" s="485"/>
      <c r="N284" s="276"/>
      <c r="O284" s="233"/>
      <c r="P284" s="233"/>
      <c r="Q284" s="233"/>
      <c r="R284" s="233"/>
      <c r="S284" s="233"/>
      <c r="T284" s="484"/>
      <c r="U284" s="233"/>
      <c r="V284" s="233"/>
      <c r="W284" s="484"/>
    </row>
    <row r="285" spans="6:23" s="36" customFormat="1" ht="12.75" x14ac:dyDescent="0.2">
      <c r="F285" s="436"/>
      <c r="G285" s="484"/>
      <c r="H285" s="484"/>
      <c r="I285" s="484"/>
      <c r="J285" s="484"/>
      <c r="K285" s="240"/>
      <c r="L285" s="276"/>
      <c r="M285" s="485"/>
      <c r="N285" s="276"/>
      <c r="O285" s="233"/>
      <c r="P285" s="233"/>
      <c r="Q285" s="233"/>
      <c r="R285" s="233"/>
      <c r="S285" s="233"/>
      <c r="T285" s="484"/>
      <c r="U285" s="233"/>
      <c r="V285" s="233"/>
      <c r="W285" s="484"/>
    </row>
    <row r="286" spans="6:23" s="36" customFormat="1" ht="12.75" x14ac:dyDescent="0.2">
      <c r="F286" s="436"/>
      <c r="G286" s="484"/>
      <c r="H286" s="484"/>
      <c r="I286" s="484"/>
      <c r="J286" s="484"/>
      <c r="K286" s="240"/>
      <c r="L286" s="276"/>
      <c r="M286" s="485"/>
      <c r="N286" s="276"/>
      <c r="O286" s="233"/>
      <c r="P286" s="233"/>
      <c r="Q286" s="233"/>
      <c r="R286" s="233"/>
      <c r="S286" s="233"/>
      <c r="T286" s="484"/>
      <c r="U286" s="233"/>
      <c r="V286" s="233"/>
      <c r="W286" s="484"/>
    </row>
    <row r="287" spans="6:23" s="36" customFormat="1" ht="12.75" x14ac:dyDescent="0.2">
      <c r="F287" s="436"/>
      <c r="G287" s="484"/>
      <c r="H287" s="484"/>
      <c r="I287" s="484"/>
      <c r="J287" s="484"/>
      <c r="K287" s="240"/>
      <c r="L287" s="276"/>
      <c r="M287" s="485"/>
      <c r="N287" s="276"/>
      <c r="O287" s="233"/>
      <c r="P287" s="233"/>
      <c r="Q287" s="233"/>
      <c r="R287" s="233"/>
      <c r="S287" s="233"/>
      <c r="T287" s="484"/>
      <c r="U287" s="233"/>
      <c r="V287" s="233"/>
      <c r="W287" s="484"/>
    </row>
    <row r="288" spans="6:23" s="36" customFormat="1" ht="12.75" x14ac:dyDescent="0.2">
      <c r="F288" s="436"/>
      <c r="G288" s="484"/>
      <c r="H288" s="484"/>
      <c r="I288" s="484"/>
      <c r="J288" s="484"/>
      <c r="K288" s="240"/>
      <c r="L288" s="276"/>
      <c r="M288" s="485"/>
      <c r="N288" s="276"/>
      <c r="O288" s="233"/>
      <c r="P288" s="233"/>
      <c r="Q288" s="233"/>
      <c r="R288" s="233"/>
      <c r="S288" s="233"/>
      <c r="T288" s="484"/>
      <c r="U288" s="233"/>
      <c r="V288" s="233"/>
      <c r="W288" s="484"/>
    </row>
    <row r="289" spans="6:23" s="36" customFormat="1" ht="12.75" x14ac:dyDescent="0.2">
      <c r="F289" s="436"/>
      <c r="G289" s="484"/>
      <c r="H289" s="484"/>
      <c r="I289" s="484"/>
      <c r="J289" s="484"/>
      <c r="K289" s="240"/>
      <c r="L289" s="276"/>
      <c r="M289" s="485"/>
      <c r="N289" s="276"/>
      <c r="O289" s="233"/>
      <c r="P289" s="233"/>
      <c r="Q289" s="233"/>
      <c r="R289" s="233"/>
      <c r="S289" s="233"/>
      <c r="T289" s="484"/>
      <c r="U289" s="233"/>
      <c r="V289" s="233"/>
      <c r="W289" s="484"/>
    </row>
    <row r="290" spans="6:23" s="36" customFormat="1" ht="12.75" x14ac:dyDescent="0.2">
      <c r="F290" s="436"/>
      <c r="G290" s="484"/>
      <c r="H290" s="484"/>
      <c r="I290" s="484"/>
      <c r="J290" s="484"/>
      <c r="K290" s="240"/>
      <c r="L290" s="276"/>
      <c r="M290" s="485"/>
      <c r="N290" s="276"/>
      <c r="O290" s="233"/>
      <c r="P290" s="233"/>
      <c r="Q290" s="233"/>
      <c r="R290" s="233"/>
      <c r="S290" s="233"/>
      <c r="T290" s="484"/>
      <c r="U290" s="233"/>
      <c r="V290" s="233"/>
      <c r="W290" s="484"/>
    </row>
    <row r="291" spans="6:23" s="36" customFormat="1" ht="12.75" x14ac:dyDescent="0.2">
      <c r="F291" s="436"/>
      <c r="G291" s="484"/>
      <c r="H291" s="484"/>
      <c r="I291" s="484"/>
      <c r="J291" s="484"/>
      <c r="K291" s="240"/>
      <c r="L291" s="276"/>
      <c r="M291" s="485"/>
      <c r="N291" s="276"/>
      <c r="O291" s="233"/>
      <c r="P291" s="233"/>
      <c r="Q291" s="233"/>
      <c r="R291" s="233"/>
      <c r="S291" s="233"/>
      <c r="T291" s="484"/>
      <c r="U291" s="233"/>
      <c r="V291" s="233"/>
      <c r="W291" s="484"/>
    </row>
    <row r="292" spans="6:23" s="36" customFormat="1" ht="12.75" x14ac:dyDescent="0.2">
      <c r="F292" s="436"/>
      <c r="G292" s="484"/>
      <c r="H292" s="484"/>
      <c r="I292" s="484"/>
      <c r="J292" s="484"/>
      <c r="K292" s="240"/>
      <c r="L292" s="276"/>
      <c r="M292" s="485"/>
      <c r="N292" s="276"/>
      <c r="O292" s="233"/>
      <c r="P292" s="233"/>
      <c r="Q292" s="233"/>
      <c r="R292" s="233"/>
      <c r="S292" s="233"/>
      <c r="T292" s="484"/>
      <c r="U292" s="233"/>
      <c r="V292" s="233"/>
      <c r="W292" s="484"/>
    </row>
    <row r="293" spans="6:23" s="36" customFormat="1" ht="12.75" x14ac:dyDescent="0.2">
      <c r="F293" s="436"/>
      <c r="G293" s="484"/>
      <c r="H293" s="484"/>
      <c r="I293" s="484"/>
      <c r="J293" s="484"/>
      <c r="K293" s="240"/>
      <c r="L293" s="276"/>
      <c r="M293" s="485"/>
      <c r="N293" s="276"/>
      <c r="O293" s="233"/>
      <c r="P293" s="233"/>
      <c r="Q293" s="233"/>
      <c r="R293" s="233"/>
      <c r="S293" s="233"/>
      <c r="T293" s="484"/>
      <c r="U293" s="233"/>
      <c r="V293" s="233"/>
      <c r="W293" s="484"/>
    </row>
    <row r="294" spans="6:23" s="36" customFormat="1" ht="12.75" x14ac:dyDescent="0.2">
      <c r="F294" s="436"/>
      <c r="G294" s="484"/>
      <c r="H294" s="484"/>
      <c r="I294" s="484"/>
      <c r="J294" s="484"/>
      <c r="K294" s="240"/>
      <c r="L294" s="276"/>
      <c r="M294" s="485"/>
      <c r="N294" s="276"/>
      <c r="O294" s="233"/>
      <c r="P294" s="233"/>
      <c r="Q294" s="233"/>
      <c r="R294" s="233"/>
      <c r="S294" s="233"/>
      <c r="T294" s="484"/>
      <c r="U294" s="233"/>
      <c r="V294" s="233"/>
      <c r="W294" s="484"/>
    </row>
    <row r="295" spans="6:23" s="36" customFormat="1" ht="12.75" x14ac:dyDescent="0.2">
      <c r="F295" s="436"/>
      <c r="G295" s="484"/>
      <c r="H295" s="484"/>
      <c r="I295" s="484"/>
      <c r="J295" s="484"/>
      <c r="K295" s="240"/>
      <c r="L295" s="276"/>
      <c r="M295" s="485"/>
      <c r="N295" s="276"/>
      <c r="O295" s="233"/>
      <c r="P295" s="233"/>
      <c r="Q295" s="233"/>
      <c r="R295" s="233"/>
      <c r="S295" s="233"/>
      <c r="T295" s="484"/>
      <c r="U295" s="233"/>
      <c r="V295" s="233"/>
      <c r="W295" s="484"/>
    </row>
    <row r="296" spans="6:23" s="36" customFormat="1" ht="12.75" x14ac:dyDescent="0.2">
      <c r="F296" s="436"/>
      <c r="G296" s="484"/>
      <c r="H296" s="484"/>
      <c r="I296" s="484"/>
      <c r="J296" s="484"/>
      <c r="K296" s="240"/>
      <c r="L296" s="276"/>
      <c r="M296" s="485"/>
      <c r="N296" s="276"/>
      <c r="O296" s="233"/>
      <c r="P296" s="233"/>
      <c r="Q296" s="233"/>
      <c r="R296" s="233"/>
      <c r="S296" s="233"/>
      <c r="T296" s="484"/>
      <c r="U296" s="233"/>
      <c r="V296" s="233"/>
      <c r="W296" s="484"/>
    </row>
    <row r="297" spans="6:23" s="36" customFormat="1" ht="12.75" x14ac:dyDescent="0.2">
      <c r="F297" s="436"/>
      <c r="G297" s="484"/>
      <c r="H297" s="484"/>
      <c r="I297" s="484"/>
      <c r="J297" s="484"/>
      <c r="K297" s="240"/>
      <c r="L297" s="276"/>
      <c r="M297" s="485"/>
      <c r="N297" s="276"/>
      <c r="O297" s="233"/>
      <c r="P297" s="233"/>
      <c r="Q297" s="233"/>
      <c r="R297" s="233"/>
      <c r="S297" s="233"/>
      <c r="T297" s="484"/>
      <c r="U297" s="233"/>
      <c r="V297" s="233"/>
      <c r="W297" s="484"/>
    </row>
    <row r="298" spans="6:23" s="36" customFormat="1" ht="12.75" x14ac:dyDescent="0.2">
      <c r="F298" s="436"/>
      <c r="G298" s="484"/>
      <c r="H298" s="484"/>
      <c r="I298" s="484"/>
      <c r="J298" s="484"/>
      <c r="K298" s="240"/>
      <c r="L298" s="276"/>
      <c r="M298" s="485"/>
      <c r="N298" s="276"/>
      <c r="O298" s="233"/>
      <c r="P298" s="233"/>
      <c r="Q298" s="233"/>
      <c r="R298" s="233"/>
      <c r="S298" s="233"/>
      <c r="T298" s="484"/>
      <c r="U298" s="233"/>
      <c r="V298" s="233"/>
      <c r="W298" s="484"/>
    </row>
    <row r="299" spans="6:23" s="36" customFormat="1" ht="12.75" x14ac:dyDescent="0.2">
      <c r="F299" s="436"/>
      <c r="G299" s="484"/>
      <c r="H299" s="484"/>
      <c r="I299" s="484"/>
      <c r="J299" s="484"/>
      <c r="K299" s="240"/>
      <c r="L299" s="276"/>
      <c r="M299" s="485"/>
      <c r="N299" s="276"/>
      <c r="O299" s="233"/>
      <c r="P299" s="233"/>
      <c r="Q299" s="233"/>
      <c r="R299" s="233"/>
      <c r="S299" s="233"/>
      <c r="T299" s="484"/>
      <c r="U299" s="233"/>
      <c r="V299" s="233"/>
      <c r="W299" s="484"/>
    </row>
    <row r="300" spans="6:23" s="36" customFormat="1" ht="12.75" x14ac:dyDescent="0.2">
      <c r="F300" s="436"/>
      <c r="G300" s="484"/>
      <c r="H300" s="484"/>
      <c r="I300" s="484"/>
      <c r="J300" s="484"/>
      <c r="K300" s="240"/>
      <c r="L300" s="276"/>
      <c r="M300" s="485"/>
      <c r="N300" s="276"/>
      <c r="O300" s="233"/>
      <c r="P300" s="233"/>
      <c r="Q300" s="233"/>
      <c r="R300" s="233"/>
      <c r="S300" s="233"/>
      <c r="T300" s="484"/>
      <c r="U300" s="233"/>
      <c r="V300" s="233"/>
      <c r="W300" s="484"/>
    </row>
    <row r="301" spans="6:23" s="36" customFormat="1" ht="12.75" x14ac:dyDescent="0.2">
      <c r="F301" s="436"/>
      <c r="G301" s="484"/>
      <c r="H301" s="484"/>
      <c r="I301" s="484"/>
      <c r="J301" s="484"/>
      <c r="K301" s="240"/>
      <c r="L301" s="276"/>
      <c r="M301" s="485"/>
      <c r="N301" s="276"/>
      <c r="O301" s="233"/>
      <c r="P301" s="233"/>
      <c r="Q301" s="233"/>
      <c r="R301" s="233"/>
      <c r="S301" s="233"/>
      <c r="T301" s="484"/>
      <c r="U301" s="233"/>
      <c r="V301" s="233"/>
      <c r="W301" s="484"/>
    </row>
    <row r="302" spans="6:23" s="36" customFormat="1" ht="12.75" x14ac:dyDescent="0.2">
      <c r="F302" s="436"/>
      <c r="G302" s="484"/>
      <c r="H302" s="484"/>
      <c r="I302" s="484"/>
      <c r="J302" s="484"/>
      <c r="K302" s="240"/>
      <c r="L302" s="276"/>
      <c r="M302" s="485"/>
      <c r="N302" s="276"/>
      <c r="O302" s="233"/>
      <c r="P302" s="233"/>
      <c r="Q302" s="233"/>
      <c r="R302" s="233"/>
      <c r="S302" s="233"/>
      <c r="T302" s="484"/>
      <c r="U302" s="233"/>
      <c r="V302" s="233"/>
      <c r="W302" s="484"/>
    </row>
    <row r="303" spans="6:23" s="36" customFormat="1" ht="12.75" x14ac:dyDescent="0.2">
      <c r="F303" s="436"/>
      <c r="G303" s="484"/>
      <c r="H303" s="484"/>
      <c r="I303" s="484"/>
      <c r="J303" s="484"/>
      <c r="K303" s="240"/>
      <c r="L303" s="276"/>
      <c r="M303" s="485"/>
      <c r="N303" s="276"/>
      <c r="O303" s="233"/>
      <c r="P303" s="233"/>
      <c r="Q303" s="233"/>
      <c r="R303" s="233"/>
      <c r="S303" s="233"/>
      <c r="T303" s="484"/>
      <c r="U303" s="233"/>
      <c r="V303" s="233"/>
      <c r="W303" s="484"/>
    </row>
    <row r="304" spans="6:23" s="36" customFormat="1" ht="12.75" x14ac:dyDescent="0.2">
      <c r="F304" s="436"/>
      <c r="G304" s="484"/>
      <c r="H304" s="484"/>
      <c r="I304" s="484"/>
      <c r="J304" s="484"/>
      <c r="K304" s="240"/>
      <c r="L304" s="276"/>
      <c r="M304" s="485"/>
      <c r="N304" s="276"/>
      <c r="O304" s="233"/>
      <c r="P304" s="233"/>
      <c r="Q304" s="233"/>
      <c r="R304" s="233"/>
      <c r="S304" s="233"/>
      <c r="T304" s="484"/>
      <c r="U304" s="233"/>
      <c r="V304" s="233"/>
      <c r="W304" s="484"/>
    </row>
    <row r="305" spans="6:23" s="36" customFormat="1" ht="12.75" x14ac:dyDescent="0.2">
      <c r="F305" s="436"/>
      <c r="G305" s="484"/>
      <c r="H305" s="484"/>
      <c r="I305" s="484"/>
      <c r="J305" s="484"/>
      <c r="K305" s="240"/>
      <c r="L305" s="276"/>
      <c r="M305" s="485"/>
      <c r="N305" s="276"/>
      <c r="O305" s="233"/>
      <c r="P305" s="233"/>
      <c r="Q305" s="233"/>
      <c r="R305" s="233"/>
      <c r="S305" s="233"/>
      <c r="T305" s="484"/>
      <c r="U305" s="233"/>
      <c r="V305" s="233"/>
      <c r="W305" s="484"/>
    </row>
    <row r="306" spans="6:23" s="36" customFormat="1" ht="12.75" x14ac:dyDescent="0.2">
      <c r="F306" s="436"/>
      <c r="G306" s="484"/>
      <c r="H306" s="484"/>
      <c r="I306" s="484"/>
      <c r="J306" s="484"/>
      <c r="K306" s="240"/>
      <c r="L306" s="276"/>
      <c r="M306" s="485"/>
      <c r="N306" s="276"/>
      <c r="O306" s="233"/>
      <c r="P306" s="233"/>
      <c r="Q306" s="233"/>
      <c r="R306" s="233"/>
      <c r="S306" s="233"/>
      <c r="T306" s="484"/>
      <c r="U306" s="233"/>
      <c r="V306" s="233"/>
      <c r="W306" s="484"/>
    </row>
    <row r="307" spans="6:23" s="36" customFormat="1" ht="12.75" x14ac:dyDescent="0.2">
      <c r="F307" s="436"/>
      <c r="G307" s="484"/>
      <c r="H307" s="484"/>
      <c r="I307" s="484"/>
      <c r="J307" s="484"/>
      <c r="K307" s="240"/>
      <c r="L307" s="276"/>
      <c r="M307" s="485"/>
      <c r="N307" s="276"/>
      <c r="O307" s="233"/>
      <c r="P307" s="233"/>
      <c r="Q307" s="233"/>
      <c r="R307" s="233"/>
      <c r="S307" s="233"/>
      <c r="T307" s="484"/>
      <c r="U307" s="233"/>
      <c r="V307" s="233"/>
      <c r="W307" s="484"/>
    </row>
    <row r="308" spans="6:23" s="36" customFormat="1" ht="12.75" x14ac:dyDescent="0.2">
      <c r="F308" s="436"/>
      <c r="G308" s="484"/>
      <c r="H308" s="484"/>
      <c r="I308" s="484"/>
      <c r="J308" s="484"/>
      <c r="K308" s="240"/>
      <c r="L308" s="276"/>
      <c r="M308" s="485"/>
      <c r="N308" s="276"/>
      <c r="O308" s="233"/>
      <c r="P308" s="233"/>
      <c r="Q308" s="233"/>
      <c r="R308" s="233"/>
      <c r="S308" s="233"/>
      <c r="T308" s="484"/>
      <c r="U308" s="233"/>
      <c r="V308" s="233"/>
      <c r="W308" s="484"/>
    </row>
    <row r="309" spans="6:23" s="36" customFormat="1" ht="12.75" x14ac:dyDescent="0.2">
      <c r="F309" s="436"/>
      <c r="G309" s="484"/>
      <c r="H309" s="484"/>
      <c r="I309" s="484"/>
      <c r="J309" s="484"/>
      <c r="K309" s="240"/>
      <c r="L309" s="276"/>
      <c r="M309" s="485"/>
      <c r="N309" s="276"/>
      <c r="O309" s="233"/>
      <c r="P309" s="233"/>
      <c r="Q309" s="233"/>
      <c r="R309" s="233"/>
      <c r="S309" s="233"/>
      <c r="T309" s="484"/>
      <c r="U309" s="233"/>
      <c r="V309" s="233"/>
      <c r="W309" s="484"/>
    </row>
    <row r="310" spans="6:23" s="36" customFormat="1" ht="12.75" x14ac:dyDescent="0.2">
      <c r="F310" s="436"/>
      <c r="G310" s="484"/>
      <c r="H310" s="484"/>
      <c r="I310" s="484"/>
      <c r="J310" s="484"/>
      <c r="K310" s="240"/>
      <c r="L310" s="276"/>
      <c r="M310" s="485"/>
      <c r="N310" s="276"/>
      <c r="O310" s="233"/>
      <c r="P310" s="233"/>
      <c r="Q310" s="233"/>
      <c r="R310" s="233"/>
      <c r="S310" s="233"/>
      <c r="T310" s="484"/>
      <c r="U310" s="233"/>
      <c r="V310" s="233"/>
      <c r="W310" s="484"/>
    </row>
    <row r="311" spans="6:23" s="36" customFormat="1" ht="12.75" x14ac:dyDescent="0.2">
      <c r="F311" s="436"/>
      <c r="G311" s="484"/>
      <c r="H311" s="484"/>
      <c r="I311" s="484"/>
      <c r="J311" s="484"/>
      <c r="K311" s="240"/>
      <c r="L311" s="276"/>
      <c r="M311" s="485"/>
      <c r="N311" s="276"/>
      <c r="O311" s="233"/>
      <c r="P311" s="233"/>
      <c r="Q311" s="233"/>
      <c r="R311" s="233"/>
      <c r="S311" s="233"/>
      <c r="T311" s="484"/>
      <c r="U311" s="233"/>
      <c r="V311" s="233"/>
      <c r="W311" s="484"/>
    </row>
    <row r="312" spans="6:23" s="36" customFormat="1" ht="12.75" x14ac:dyDescent="0.2">
      <c r="F312" s="436"/>
      <c r="G312" s="484"/>
      <c r="H312" s="484"/>
      <c r="I312" s="484"/>
      <c r="J312" s="484"/>
      <c r="K312" s="240"/>
      <c r="L312" s="276"/>
      <c r="M312" s="485"/>
      <c r="N312" s="276"/>
      <c r="O312" s="233"/>
      <c r="P312" s="233"/>
      <c r="Q312" s="233"/>
      <c r="R312" s="233"/>
      <c r="S312" s="233"/>
      <c r="T312" s="484"/>
      <c r="U312" s="233"/>
      <c r="V312" s="233"/>
      <c r="W312" s="484"/>
    </row>
    <row r="313" spans="6:23" s="36" customFormat="1" ht="12.75" x14ac:dyDescent="0.2">
      <c r="F313" s="436"/>
      <c r="G313" s="484"/>
      <c r="H313" s="484"/>
      <c r="I313" s="484"/>
      <c r="J313" s="484"/>
      <c r="K313" s="240"/>
      <c r="L313" s="276"/>
      <c r="M313" s="485"/>
      <c r="N313" s="276"/>
      <c r="O313" s="233"/>
      <c r="P313" s="233"/>
      <c r="Q313" s="233"/>
      <c r="R313" s="233"/>
      <c r="S313" s="233"/>
      <c r="T313" s="484"/>
      <c r="U313" s="233"/>
      <c r="V313" s="233"/>
      <c r="W313" s="484"/>
    </row>
    <row r="314" spans="6:23" s="36" customFormat="1" ht="12.75" x14ac:dyDescent="0.2">
      <c r="F314" s="436"/>
      <c r="G314" s="484"/>
      <c r="H314" s="484"/>
      <c r="I314" s="484"/>
      <c r="J314" s="484"/>
      <c r="K314" s="240"/>
      <c r="L314" s="276"/>
      <c r="M314" s="485"/>
      <c r="N314" s="276"/>
      <c r="O314" s="233"/>
      <c r="P314" s="233"/>
      <c r="Q314" s="233"/>
      <c r="R314" s="233"/>
      <c r="S314" s="233"/>
      <c r="T314" s="484"/>
      <c r="U314" s="233"/>
      <c r="V314" s="233"/>
      <c r="W314" s="484"/>
    </row>
    <row r="315" spans="6:23" s="36" customFormat="1" ht="12.75" x14ac:dyDescent="0.2">
      <c r="F315" s="436"/>
      <c r="G315" s="484"/>
      <c r="H315" s="484"/>
      <c r="I315" s="484"/>
      <c r="J315" s="484"/>
      <c r="K315" s="240"/>
      <c r="L315" s="276"/>
      <c r="M315" s="485"/>
      <c r="N315" s="276"/>
      <c r="O315" s="233"/>
      <c r="P315" s="233"/>
      <c r="Q315" s="233"/>
      <c r="R315" s="233"/>
      <c r="S315" s="233"/>
      <c r="T315" s="484"/>
      <c r="U315" s="233"/>
      <c r="V315" s="233"/>
      <c r="W315" s="484"/>
    </row>
    <row r="316" spans="6:23" s="36" customFormat="1" ht="12.75" x14ac:dyDescent="0.2">
      <c r="F316" s="436"/>
      <c r="G316" s="484"/>
      <c r="H316" s="484"/>
      <c r="I316" s="484"/>
      <c r="J316" s="484"/>
      <c r="K316" s="240"/>
      <c r="L316" s="276"/>
      <c r="M316" s="485"/>
      <c r="N316" s="276"/>
      <c r="O316" s="233"/>
      <c r="P316" s="233"/>
      <c r="Q316" s="233"/>
      <c r="R316" s="233"/>
      <c r="S316" s="233"/>
      <c r="T316" s="484"/>
      <c r="U316" s="233"/>
      <c r="V316" s="233"/>
      <c r="W316" s="484"/>
    </row>
    <row r="317" spans="6:23" s="36" customFormat="1" ht="12.75" x14ac:dyDescent="0.2">
      <c r="F317" s="436"/>
      <c r="G317" s="484"/>
      <c r="H317" s="484"/>
      <c r="I317" s="484"/>
      <c r="J317" s="484"/>
      <c r="K317" s="240"/>
      <c r="L317" s="276"/>
      <c r="M317" s="485"/>
      <c r="N317" s="276"/>
      <c r="O317" s="233"/>
      <c r="P317" s="233"/>
      <c r="Q317" s="233"/>
      <c r="R317" s="233"/>
      <c r="S317" s="233"/>
      <c r="T317" s="484"/>
      <c r="U317" s="233"/>
      <c r="V317" s="233"/>
      <c r="W317" s="484"/>
    </row>
    <row r="318" spans="6:23" s="36" customFormat="1" ht="12.75" x14ac:dyDescent="0.2">
      <c r="F318" s="436"/>
      <c r="G318" s="484"/>
      <c r="H318" s="484"/>
      <c r="I318" s="484"/>
      <c r="J318" s="484"/>
      <c r="K318" s="240"/>
      <c r="L318" s="276"/>
      <c r="M318" s="485"/>
      <c r="N318" s="276"/>
      <c r="O318" s="233"/>
      <c r="P318" s="233"/>
      <c r="Q318" s="233"/>
      <c r="R318" s="233"/>
      <c r="S318" s="233"/>
      <c r="T318" s="484"/>
      <c r="U318" s="233"/>
      <c r="V318" s="233"/>
      <c r="W318" s="484"/>
    </row>
    <row r="319" spans="6:23" s="36" customFormat="1" ht="12.75" x14ac:dyDescent="0.2">
      <c r="F319" s="436"/>
      <c r="G319" s="484"/>
      <c r="H319" s="484"/>
      <c r="I319" s="484"/>
      <c r="J319" s="484"/>
      <c r="K319" s="240"/>
      <c r="L319" s="276"/>
      <c r="M319" s="485"/>
      <c r="N319" s="276"/>
      <c r="O319" s="233"/>
      <c r="P319" s="233"/>
      <c r="Q319" s="233"/>
      <c r="R319" s="233"/>
      <c r="S319" s="233"/>
      <c r="T319" s="484"/>
      <c r="U319" s="233"/>
      <c r="V319" s="233"/>
      <c r="W319" s="484"/>
    </row>
    <row r="320" spans="6:23" s="36" customFormat="1" ht="12.75" x14ac:dyDescent="0.2">
      <c r="F320" s="436"/>
      <c r="G320" s="484"/>
      <c r="H320" s="484"/>
      <c r="I320" s="484"/>
      <c r="J320" s="484"/>
      <c r="K320" s="240"/>
      <c r="L320" s="276"/>
      <c r="M320" s="485"/>
      <c r="N320" s="276"/>
      <c r="O320" s="233"/>
      <c r="P320" s="233"/>
      <c r="Q320" s="233"/>
      <c r="R320" s="233"/>
      <c r="S320" s="233"/>
      <c r="T320" s="484"/>
      <c r="U320" s="233"/>
      <c r="V320" s="233"/>
      <c r="W320" s="484"/>
    </row>
    <row r="321" spans="6:23" s="36" customFormat="1" ht="12.75" x14ac:dyDescent="0.2">
      <c r="F321" s="436"/>
      <c r="G321" s="484"/>
      <c r="H321" s="484"/>
      <c r="I321" s="484"/>
      <c r="J321" s="484"/>
      <c r="K321" s="240"/>
      <c r="L321" s="276"/>
      <c r="M321" s="485"/>
      <c r="N321" s="276"/>
      <c r="O321" s="233"/>
      <c r="P321" s="233"/>
      <c r="Q321" s="233"/>
      <c r="R321" s="233"/>
      <c r="S321" s="233"/>
      <c r="T321" s="484"/>
      <c r="U321" s="233"/>
      <c r="V321" s="233"/>
      <c r="W321" s="484"/>
    </row>
    <row r="322" spans="6:23" s="36" customFormat="1" ht="12.75" x14ac:dyDescent="0.2">
      <c r="F322" s="436"/>
      <c r="G322" s="484"/>
      <c r="H322" s="484"/>
      <c r="I322" s="484"/>
      <c r="J322" s="484"/>
      <c r="K322" s="240"/>
      <c r="L322" s="276"/>
      <c r="M322" s="485"/>
      <c r="N322" s="276"/>
      <c r="O322" s="233"/>
      <c r="P322" s="233"/>
      <c r="Q322" s="233"/>
      <c r="R322" s="233"/>
      <c r="S322" s="233"/>
      <c r="T322" s="484"/>
      <c r="U322" s="233"/>
      <c r="V322" s="233"/>
      <c r="W322" s="484"/>
    </row>
    <row r="323" spans="6:23" s="36" customFormat="1" ht="12.75" x14ac:dyDescent="0.2">
      <c r="F323" s="436"/>
      <c r="G323" s="484"/>
      <c r="H323" s="484"/>
      <c r="I323" s="484"/>
      <c r="J323" s="484"/>
      <c r="K323" s="240"/>
      <c r="L323" s="276"/>
      <c r="M323" s="485"/>
      <c r="N323" s="276"/>
      <c r="O323" s="233"/>
      <c r="P323" s="233"/>
      <c r="Q323" s="233"/>
      <c r="R323" s="233"/>
      <c r="S323" s="233"/>
      <c r="T323" s="484"/>
      <c r="U323" s="233"/>
      <c r="V323" s="233"/>
      <c r="W323" s="484"/>
    </row>
    <row r="324" spans="6:23" s="36" customFormat="1" ht="12.75" x14ac:dyDescent="0.2">
      <c r="F324" s="436"/>
      <c r="G324" s="484"/>
      <c r="H324" s="484"/>
      <c r="I324" s="484"/>
      <c r="J324" s="484"/>
      <c r="K324" s="240"/>
      <c r="L324" s="276"/>
      <c r="M324" s="485"/>
      <c r="N324" s="276"/>
      <c r="O324" s="233"/>
      <c r="P324" s="233"/>
      <c r="Q324" s="233"/>
      <c r="R324" s="233"/>
      <c r="S324" s="233"/>
      <c r="T324" s="484"/>
      <c r="U324" s="233"/>
      <c r="V324" s="233"/>
      <c r="W324" s="484"/>
    </row>
    <row r="325" spans="6:23" s="36" customFormat="1" ht="12.75" x14ac:dyDescent="0.2">
      <c r="F325" s="436"/>
      <c r="G325" s="484"/>
      <c r="H325" s="484"/>
      <c r="I325" s="484"/>
      <c r="J325" s="484"/>
      <c r="K325" s="240"/>
      <c r="L325" s="276"/>
      <c r="M325" s="485"/>
      <c r="N325" s="276"/>
      <c r="O325" s="233"/>
      <c r="P325" s="233"/>
      <c r="Q325" s="233"/>
      <c r="R325" s="233"/>
      <c r="S325" s="233"/>
      <c r="T325" s="484"/>
      <c r="U325" s="233"/>
      <c r="V325" s="233"/>
      <c r="W325" s="484"/>
    </row>
    <row r="326" spans="6:23" s="36" customFormat="1" ht="12.75" x14ac:dyDescent="0.2">
      <c r="F326" s="436"/>
      <c r="G326" s="484"/>
      <c r="H326" s="484"/>
      <c r="I326" s="484"/>
      <c r="J326" s="484"/>
      <c r="K326" s="240"/>
      <c r="L326" s="276"/>
      <c r="M326" s="485"/>
      <c r="N326" s="276"/>
      <c r="O326" s="233"/>
      <c r="P326" s="233"/>
      <c r="Q326" s="233"/>
      <c r="R326" s="233"/>
      <c r="S326" s="233"/>
      <c r="T326" s="484"/>
      <c r="U326" s="233"/>
      <c r="V326" s="233"/>
      <c r="W326" s="484"/>
    </row>
    <row r="327" spans="6:23" s="36" customFormat="1" ht="12.75" x14ac:dyDescent="0.2">
      <c r="F327" s="436"/>
      <c r="G327" s="484"/>
      <c r="H327" s="484"/>
      <c r="I327" s="484"/>
      <c r="J327" s="484"/>
      <c r="K327" s="240"/>
      <c r="L327" s="276"/>
      <c r="M327" s="485"/>
      <c r="N327" s="276"/>
      <c r="O327" s="233"/>
      <c r="P327" s="233"/>
      <c r="Q327" s="233"/>
      <c r="R327" s="233"/>
      <c r="S327" s="233"/>
      <c r="T327" s="484"/>
      <c r="U327" s="233"/>
      <c r="V327" s="233"/>
      <c r="W327" s="484"/>
    </row>
    <row r="328" spans="6:23" s="36" customFormat="1" ht="12.75" x14ac:dyDescent="0.2">
      <c r="F328" s="436"/>
      <c r="G328" s="484"/>
      <c r="H328" s="484"/>
      <c r="I328" s="484"/>
      <c r="J328" s="484"/>
      <c r="K328" s="240"/>
      <c r="L328" s="276"/>
      <c r="M328" s="485"/>
      <c r="N328" s="276"/>
      <c r="O328" s="233"/>
      <c r="P328" s="233"/>
      <c r="Q328" s="233"/>
      <c r="R328" s="233"/>
      <c r="S328" s="233"/>
      <c r="T328" s="484"/>
      <c r="U328" s="233"/>
      <c r="V328" s="233"/>
      <c r="W328" s="484"/>
    </row>
    <row r="329" spans="6:23" s="36" customFormat="1" ht="12.75" x14ac:dyDescent="0.2">
      <c r="F329" s="436"/>
      <c r="G329" s="484"/>
      <c r="H329" s="484"/>
      <c r="I329" s="484"/>
      <c r="J329" s="484"/>
      <c r="K329" s="240"/>
      <c r="L329" s="276"/>
      <c r="M329" s="485"/>
      <c r="N329" s="276"/>
      <c r="O329" s="233"/>
      <c r="P329" s="233"/>
      <c r="Q329" s="233"/>
      <c r="R329" s="233"/>
      <c r="S329" s="233"/>
      <c r="T329" s="484"/>
      <c r="U329" s="233"/>
      <c r="V329" s="233"/>
      <c r="W329" s="484"/>
    </row>
    <row r="330" spans="6:23" s="36" customFormat="1" ht="12.75" x14ac:dyDescent="0.2">
      <c r="F330" s="436"/>
      <c r="G330" s="484"/>
      <c r="H330" s="484"/>
      <c r="I330" s="484"/>
      <c r="J330" s="484"/>
      <c r="K330" s="240"/>
      <c r="L330" s="276"/>
      <c r="M330" s="485"/>
      <c r="N330" s="276"/>
      <c r="O330" s="233"/>
      <c r="P330" s="233"/>
      <c r="Q330" s="233"/>
      <c r="R330" s="233"/>
      <c r="S330" s="233"/>
      <c r="T330" s="484"/>
      <c r="U330" s="233"/>
      <c r="V330" s="233"/>
      <c r="W330" s="484"/>
    </row>
    <row r="331" spans="6:23" s="36" customFormat="1" ht="12.75" x14ac:dyDescent="0.2">
      <c r="F331" s="436"/>
      <c r="G331" s="484"/>
      <c r="H331" s="484"/>
      <c r="I331" s="484"/>
      <c r="J331" s="484"/>
      <c r="K331" s="240"/>
      <c r="L331" s="276"/>
      <c r="M331" s="485"/>
      <c r="N331" s="276"/>
      <c r="O331" s="233"/>
      <c r="P331" s="233"/>
      <c r="Q331" s="233"/>
      <c r="R331" s="233"/>
      <c r="S331" s="233"/>
      <c r="T331" s="484"/>
      <c r="U331" s="233"/>
      <c r="V331" s="233"/>
      <c r="W331" s="484"/>
    </row>
    <row r="332" spans="6:23" s="36" customFormat="1" ht="12.75" x14ac:dyDescent="0.2">
      <c r="F332" s="436"/>
      <c r="G332" s="484"/>
      <c r="H332" s="484"/>
      <c r="I332" s="484"/>
      <c r="J332" s="484"/>
      <c r="K332" s="240"/>
      <c r="L332" s="276"/>
      <c r="M332" s="485"/>
      <c r="N332" s="276"/>
      <c r="O332" s="233"/>
      <c r="P332" s="233"/>
      <c r="Q332" s="233"/>
      <c r="R332" s="233"/>
      <c r="S332" s="233"/>
      <c r="T332" s="484"/>
      <c r="U332" s="233"/>
      <c r="V332" s="233"/>
      <c r="W332" s="484"/>
    </row>
    <row r="333" spans="6:23" s="36" customFormat="1" ht="12.75" x14ac:dyDescent="0.2">
      <c r="F333" s="436"/>
      <c r="G333" s="484"/>
      <c r="H333" s="484"/>
      <c r="I333" s="484"/>
      <c r="J333" s="484"/>
      <c r="K333" s="240"/>
      <c r="L333" s="276"/>
      <c r="M333" s="485"/>
      <c r="N333" s="276"/>
      <c r="O333" s="233"/>
      <c r="P333" s="233"/>
      <c r="Q333" s="233"/>
      <c r="R333" s="233"/>
      <c r="S333" s="233"/>
      <c r="T333" s="484"/>
      <c r="U333" s="233"/>
      <c r="V333" s="233"/>
      <c r="W333" s="484"/>
    </row>
    <row r="334" spans="6:23" s="36" customFormat="1" ht="12.75" x14ac:dyDescent="0.2">
      <c r="F334" s="436"/>
      <c r="G334" s="484"/>
      <c r="H334" s="484"/>
      <c r="I334" s="484"/>
      <c r="J334" s="484"/>
      <c r="K334" s="240"/>
      <c r="L334" s="276"/>
      <c r="M334" s="485"/>
      <c r="N334" s="276"/>
      <c r="O334" s="233"/>
      <c r="P334" s="233"/>
      <c r="Q334" s="233"/>
      <c r="R334" s="233"/>
      <c r="S334" s="233"/>
      <c r="T334" s="484"/>
      <c r="U334" s="233"/>
      <c r="V334" s="233"/>
      <c r="W334" s="484"/>
    </row>
    <row r="335" spans="6:23" s="36" customFormat="1" ht="12.75" x14ac:dyDescent="0.2">
      <c r="F335" s="436"/>
      <c r="G335" s="484"/>
      <c r="H335" s="484"/>
      <c r="I335" s="484"/>
      <c r="J335" s="484"/>
      <c r="K335" s="240"/>
      <c r="L335" s="276"/>
      <c r="M335" s="485"/>
      <c r="N335" s="276"/>
      <c r="O335" s="233"/>
      <c r="P335" s="233"/>
      <c r="Q335" s="233"/>
      <c r="R335" s="233"/>
      <c r="S335" s="233"/>
      <c r="T335" s="484"/>
      <c r="U335" s="233"/>
      <c r="V335" s="233"/>
      <c r="W335" s="484"/>
    </row>
    <row r="336" spans="6:23" s="36" customFormat="1" ht="12.75" x14ac:dyDescent="0.2">
      <c r="F336" s="436"/>
      <c r="G336" s="484"/>
      <c r="H336" s="484"/>
      <c r="I336" s="484"/>
      <c r="J336" s="484"/>
      <c r="K336" s="240"/>
      <c r="L336" s="276"/>
      <c r="M336" s="485"/>
      <c r="N336" s="276"/>
      <c r="O336" s="233"/>
      <c r="P336" s="233"/>
      <c r="Q336" s="233"/>
      <c r="R336" s="233"/>
      <c r="S336" s="233"/>
      <c r="T336" s="484"/>
      <c r="U336" s="233"/>
      <c r="V336" s="233"/>
      <c r="W336" s="484"/>
    </row>
    <row r="337" spans="6:23" s="36" customFormat="1" ht="12.75" x14ac:dyDescent="0.2">
      <c r="F337" s="436"/>
      <c r="G337" s="484"/>
      <c r="H337" s="484"/>
      <c r="I337" s="484"/>
      <c r="J337" s="484"/>
      <c r="K337" s="240"/>
      <c r="L337" s="276"/>
      <c r="M337" s="485"/>
      <c r="N337" s="276"/>
      <c r="O337" s="233"/>
      <c r="P337" s="233"/>
      <c r="Q337" s="233"/>
      <c r="R337" s="233"/>
      <c r="S337" s="233"/>
      <c r="T337" s="484"/>
      <c r="U337" s="233"/>
      <c r="V337" s="233"/>
      <c r="W337" s="484"/>
    </row>
    <row r="338" spans="6:23" s="36" customFormat="1" ht="12.75" x14ac:dyDescent="0.2">
      <c r="F338" s="436"/>
      <c r="G338" s="484"/>
      <c r="H338" s="484"/>
      <c r="I338" s="484"/>
      <c r="J338" s="484"/>
      <c r="K338" s="240"/>
      <c r="L338" s="276"/>
      <c r="M338" s="485"/>
      <c r="N338" s="276"/>
      <c r="O338" s="233"/>
      <c r="P338" s="233"/>
      <c r="Q338" s="233"/>
      <c r="R338" s="233"/>
      <c r="S338" s="233"/>
      <c r="T338" s="484"/>
      <c r="U338" s="233"/>
      <c r="V338" s="233"/>
      <c r="W338" s="484"/>
    </row>
    <row r="339" spans="6:23" s="36" customFormat="1" ht="12.75" x14ac:dyDescent="0.2">
      <c r="F339" s="436"/>
      <c r="G339" s="484"/>
      <c r="H339" s="484"/>
      <c r="I339" s="484"/>
      <c r="J339" s="484"/>
      <c r="K339" s="240"/>
      <c r="L339" s="276"/>
      <c r="M339" s="485"/>
      <c r="N339" s="276"/>
      <c r="O339" s="233"/>
      <c r="P339" s="233"/>
      <c r="Q339" s="233"/>
      <c r="R339" s="233"/>
      <c r="S339" s="233"/>
      <c r="T339" s="484"/>
      <c r="U339" s="233"/>
      <c r="V339" s="233"/>
      <c r="W339" s="484"/>
    </row>
    <row r="340" spans="6:23" s="36" customFormat="1" ht="12.75" x14ac:dyDescent="0.2">
      <c r="F340" s="436"/>
      <c r="G340" s="484"/>
      <c r="H340" s="484"/>
      <c r="I340" s="484"/>
      <c r="J340" s="484"/>
      <c r="K340" s="240"/>
      <c r="L340" s="276"/>
      <c r="M340" s="485"/>
      <c r="N340" s="276"/>
      <c r="O340" s="233"/>
      <c r="P340" s="233"/>
      <c r="Q340" s="233"/>
      <c r="R340" s="233"/>
      <c r="S340" s="233"/>
      <c r="T340" s="484"/>
      <c r="U340" s="233"/>
      <c r="V340" s="233"/>
      <c r="W340" s="484"/>
    </row>
    <row r="341" spans="6:23" s="36" customFormat="1" ht="12.75" x14ac:dyDescent="0.2">
      <c r="F341" s="436"/>
      <c r="G341" s="484"/>
      <c r="H341" s="484"/>
      <c r="I341" s="484"/>
      <c r="J341" s="484"/>
      <c r="K341" s="240"/>
      <c r="L341" s="276"/>
      <c r="M341" s="485"/>
      <c r="N341" s="276"/>
      <c r="O341" s="233"/>
      <c r="P341" s="233"/>
      <c r="Q341" s="233"/>
      <c r="R341" s="233"/>
      <c r="S341" s="233"/>
      <c r="T341" s="484"/>
      <c r="U341" s="233"/>
      <c r="V341" s="233"/>
      <c r="W341" s="484"/>
    </row>
    <row r="342" spans="6:23" s="36" customFormat="1" ht="12.75" x14ac:dyDescent="0.2">
      <c r="F342" s="436"/>
      <c r="G342" s="484"/>
      <c r="H342" s="484"/>
      <c r="I342" s="484"/>
      <c r="J342" s="484"/>
      <c r="K342" s="240"/>
      <c r="L342" s="276"/>
      <c r="M342" s="485"/>
      <c r="N342" s="276"/>
      <c r="O342" s="233"/>
      <c r="P342" s="233"/>
      <c r="Q342" s="233"/>
      <c r="R342" s="233"/>
      <c r="S342" s="233"/>
      <c r="T342" s="484"/>
      <c r="U342" s="233"/>
      <c r="V342" s="233"/>
      <c r="W342" s="484"/>
    </row>
    <row r="343" spans="6:23" s="36" customFormat="1" ht="12.75" x14ac:dyDescent="0.2">
      <c r="F343" s="436"/>
      <c r="G343" s="484"/>
      <c r="H343" s="484"/>
      <c r="I343" s="484"/>
      <c r="J343" s="484"/>
      <c r="K343" s="240"/>
      <c r="L343" s="276"/>
      <c r="M343" s="485"/>
      <c r="N343" s="276"/>
      <c r="O343" s="233"/>
      <c r="P343" s="233"/>
      <c r="Q343" s="233"/>
      <c r="R343" s="233"/>
      <c r="S343" s="233"/>
      <c r="T343" s="484"/>
      <c r="U343" s="233"/>
      <c r="V343" s="233"/>
      <c r="W343" s="484"/>
    </row>
    <row r="344" spans="6:23" s="36" customFormat="1" ht="12.75" x14ac:dyDescent="0.2">
      <c r="F344" s="436"/>
      <c r="G344" s="484"/>
      <c r="H344" s="484"/>
      <c r="I344" s="484"/>
      <c r="J344" s="484"/>
      <c r="K344" s="240"/>
      <c r="L344" s="276"/>
      <c r="M344" s="485"/>
      <c r="N344" s="276"/>
      <c r="O344" s="233"/>
      <c r="P344" s="233"/>
      <c r="Q344" s="233"/>
      <c r="R344" s="233"/>
      <c r="S344" s="233"/>
      <c r="T344" s="484"/>
      <c r="U344" s="233"/>
      <c r="V344" s="233"/>
      <c r="W344" s="484"/>
    </row>
    <row r="345" spans="6:23" s="36" customFormat="1" ht="12.75" x14ac:dyDescent="0.2">
      <c r="F345" s="436"/>
      <c r="G345" s="484"/>
      <c r="H345" s="484"/>
      <c r="I345" s="484"/>
      <c r="J345" s="484"/>
      <c r="K345" s="240"/>
      <c r="L345" s="276"/>
      <c r="M345" s="485"/>
      <c r="N345" s="276"/>
      <c r="O345" s="233"/>
      <c r="P345" s="233"/>
      <c r="Q345" s="233"/>
      <c r="R345" s="233"/>
      <c r="S345" s="233"/>
      <c r="T345" s="484"/>
      <c r="U345" s="233"/>
      <c r="V345" s="233"/>
      <c r="W345" s="484"/>
    </row>
    <row r="346" spans="6:23" s="36" customFormat="1" ht="12.75" x14ac:dyDescent="0.2">
      <c r="F346" s="436"/>
      <c r="G346" s="484"/>
      <c r="H346" s="484"/>
      <c r="I346" s="484"/>
      <c r="J346" s="484"/>
      <c r="K346" s="240"/>
      <c r="L346" s="276"/>
      <c r="M346" s="485"/>
      <c r="N346" s="276"/>
      <c r="O346" s="233"/>
      <c r="P346" s="233"/>
      <c r="Q346" s="233"/>
      <c r="R346" s="233"/>
      <c r="S346" s="233"/>
      <c r="T346" s="484"/>
      <c r="U346" s="233"/>
      <c r="V346" s="233"/>
      <c r="W346" s="484"/>
    </row>
    <row r="347" spans="6:23" s="36" customFormat="1" ht="12.75" x14ac:dyDescent="0.2">
      <c r="F347" s="436"/>
      <c r="G347" s="484"/>
      <c r="H347" s="484"/>
      <c r="I347" s="484"/>
      <c r="J347" s="484"/>
      <c r="K347" s="240"/>
      <c r="L347" s="276"/>
      <c r="M347" s="485"/>
      <c r="N347" s="276"/>
      <c r="O347" s="233"/>
      <c r="P347" s="233"/>
      <c r="Q347" s="233"/>
      <c r="R347" s="233"/>
      <c r="S347" s="233"/>
      <c r="T347" s="484"/>
      <c r="U347" s="233"/>
      <c r="V347" s="233"/>
      <c r="W347" s="484"/>
    </row>
    <row r="348" spans="6:23" s="36" customFormat="1" ht="12.75" x14ac:dyDescent="0.2">
      <c r="F348" s="436"/>
      <c r="G348" s="484"/>
      <c r="H348" s="484"/>
      <c r="I348" s="484"/>
      <c r="J348" s="484"/>
      <c r="K348" s="240"/>
      <c r="L348" s="276"/>
      <c r="M348" s="485"/>
      <c r="N348" s="276"/>
      <c r="O348" s="233"/>
      <c r="P348" s="233"/>
      <c r="Q348" s="233"/>
      <c r="R348" s="233"/>
      <c r="S348" s="233"/>
      <c r="T348" s="484"/>
      <c r="U348" s="233"/>
      <c r="V348" s="233"/>
      <c r="W348" s="484"/>
    </row>
    <row r="349" spans="6:23" s="36" customFormat="1" ht="12.75" x14ac:dyDescent="0.2">
      <c r="F349" s="436"/>
      <c r="G349" s="484"/>
      <c r="H349" s="484"/>
      <c r="I349" s="484"/>
      <c r="J349" s="484"/>
      <c r="K349" s="240"/>
      <c r="L349" s="276"/>
      <c r="M349" s="485"/>
      <c r="N349" s="276"/>
      <c r="O349" s="233"/>
      <c r="P349" s="233"/>
      <c r="Q349" s="233"/>
      <c r="R349" s="233"/>
      <c r="S349" s="233"/>
      <c r="T349" s="484"/>
      <c r="U349" s="233"/>
      <c r="V349" s="233"/>
      <c r="W349" s="484"/>
    </row>
    <row r="350" spans="6:23" s="36" customFormat="1" ht="12.75" x14ac:dyDescent="0.2">
      <c r="F350" s="436"/>
      <c r="G350" s="484"/>
      <c r="H350" s="484"/>
      <c r="I350" s="484"/>
      <c r="J350" s="484"/>
      <c r="K350" s="240"/>
      <c r="L350" s="276"/>
      <c r="M350" s="485"/>
      <c r="N350" s="276"/>
      <c r="O350" s="233"/>
      <c r="P350" s="233"/>
      <c r="Q350" s="233"/>
      <c r="R350" s="233"/>
      <c r="S350" s="233"/>
      <c r="T350" s="484"/>
      <c r="U350" s="233"/>
      <c r="V350" s="233"/>
      <c r="W350" s="484"/>
    </row>
    <row r="351" spans="6:23" s="36" customFormat="1" ht="12.75" x14ac:dyDescent="0.2">
      <c r="F351" s="436"/>
      <c r="G351" s="484"/>
      <c r="H351" s="484"/>
      <c r="I351" s="484"/>
      <c r="J351" s="484"/>
      <c r="K351" s="240"/>
      <c r="L351" s="276"/>
      <c r="M351" s="485"/>
      <c r="N351" s="276"/>
      <c r="O351" s="233"/>
      <c r="P351" s="233"/>
      <c r="Q351" s="233"/>
      <c r="R351" s="233"/>
      <c r="S351" s="233"/>
      <c r="T351" s="484"/>
      <c r="U351" s="233"/>
      <c r="V351" s="233"/>
      <c r="W351" s="484"/>
    </row>
    <row r="352" spans="6:23" s="36" customFormat="1" ht="12.75" x14ac:dyDescent="0.2">
      <c r="F352" s="436"/>
      <c r="G352" s="484"/>
      <c r="H352" s="484"/>
      <c r="I352" s="484"/>
      <c r="J352" s="484"/>
      <c r="K352" s="240"/>
      <c r="L352" s="276"/>
      <c r="M352" s="485"/>
      <c r="N352" s="276"/>
      <c r="O352" s="233"/>
      <c r="P352" s="233"/>
      <c r="Q352" s="233"/>
      <c r="R352" s="233"/>
      <c r="S352" s="233"/>
      <c r="T352" s="484"/>
      <c r="U352" s="233"/>
      <c r="V352" s="233"/>
      <c r="W352" s="484"/>
    </row>
    <row r="353" spans="6:23" s="36" customFormat="1" ht="12.75" x14ac:dyDescent="0.2">
      <c r="F353" s="436"/>
      <c r="G353" s="484"/>
      <c r="H353" s="484"/>
      <c r="I353" s="484"/>
      <c r="J353" s="484"/>
      <c r="K353" s="240"/>
      <c r="L353" s="276"/>
      <c r="M353" s="485"/>
      <c r="N353" s="276"/>
      <c r="O353" s="233"/>
      <c r="P353" s="233"/>
      <c r="Q353" s="233"/>
      <c r="R353" s="233"/>
      <c r="S353" s="233"/>
      <c r="T353" s="484"/>
      <c r="U353" s="233"/>
      <c r="V353" s="233"/>
      <c r="W353" s="484"/>
    </row>
    <row r="354" spans="6:23" s="36" customFormat="1" ht="12.75" x14ac:dyDescent="0.2">
      <c r="F354" s="436"/>
      <c r="G354" s="484"/>
      <c r="H354" s="484"/>
      <c r="I354" s="484"/>
      <c r="J354" s="484"/>
      <c r="K354" s="240"/>
      <c r="L354" s="276"/>
      <c r="M354" s="485"/>
      <c r="N354" s="276"/>
      <c r="O354" s="233"/>
      <c r="P354" s="233"/>
      <c r="Q354" s="233"/>
      <c r="R354" s="233"/>
      <c r="S354" s="233"/>
      <c r="T354" s="484"/>
      <c r="U354" s="233"/>
      <c r="V354" s="233"/>
      <c r="W354" s="484"/>
    </row>
    <row r="355" spans="6:23" s="36" customFormat="1" ht="12.75" x14ac:dyDescent="0.2">
      <c r="F355" s="436"/>
      <c r="G355" s="484"/>
      <c r="H355" s="484"/>
      <c r="I355" s="484"/>
      <c r="J355" s="484"/>
      <c r="K355" s="240"/>
      <c r="L355" s="276"/>
      <c r="M355" s="485"/>
      <c r="N355" s="276"/>
      <c r="O355" s="233"/>
      <c r="P355" s="233"/>
      <c r="Q355" s="233"/>
      <c r="R355" s="233"/>
      <c r="S355" s="233"/>
      <c r="T355" s="484"/>
      <c r="U355" s="233"/>
      <c r="V355" s="233"/>
      <c r="W355" s="484"/>
    </row>
    <row r="356" spans="6:23" s="36" customFormat="1" ht="12.75" x14ac:dyDescent="0.2">
      <c r="F356" s="436"/>
      <c r="G356" s="484"/>
      <c r="H356" s="484"/>
      <c r="I356" s="484"/>
      <c r="J356" s="484"/>
      <c r="K356" s="240"/>
      <c r="L356" s="276"/>
      <c r="M356" s="485"/>
      <c r="N356" s="276"/>
      <c r="O356" s="233"/>
      <c r="P356" s="233"/>
      <c r="Q356" s="233"/>
      <c r="R356" s="233"/>
      <c r="S356" s="233"/>
      <c r="T356" s="484"/>
      <c r="U356" s="233"/>
      <c r="V356" s="233"/>
      <c r="W356" s="484"/>
    </row>
    <row r="357" spans="6:23" s="36" customFormat="1" ht="12.75" x14ac:dyDescent="0.2">
      <c r="F357" s="436"/>
      <c r="G357" s="484"/>
      <c r="H357" s="484"/>
      <c r="I357" s="484"/>
      <c r="J357" s="484"/>
      <c r="K357" s="240"/>
      <c r="L357" s="276"/>
      <c r="M357" s="485"/>
      <c r="N357" s="276"/>
      <c r="O357" s="233"/>
      <c r="P357" s="233"/>
      <c r="Q357" s="233"/>
      <c r="R357" s="233"/>
      <c r="S357" s="233"/>
      <c r="T357" s="484"/>
      <c r="U357" s="233"/>
      <c r="V357" s="233"/>
      <c r="W357" s="484"/>
    </row>
    <row r="358" spans="6:23" s="36" customFormat="1" ht="12.75" x14ac:dyDescent="0.2">
      <c r="F358" s="436"/>
      <c r="G358" s="484"/>
      <c r="H358" s="484"/>
      <c r="I358" s="484"/>
      <c r="J358" s="484"/>
      <c r="K358" s="240"/>
      <c r="L358" s="276"/>
      <c r="M358" s="485"/>
      <c r="N358" s="276"/>
      <c r="O358" s="233"/>
      <c r="P358" s="233"/>
      <c r="Q358" s="233"/>
      <c r="R358" s="233"/>
      <c r="S358" s="233"/>
      <c r="T358" s="484"/>
      <c r="U358" s="233"/>
      <c r="V358" s="233"/>
      <c r="W358" s="484"/>
    </row>
    <row r="359" spans="6:23" s="36" customFormat="1" ht="12.75" x14ac:dyDescent="0.2">
      <c r="F359" s="436"/>
      <c r="G359" s="484"/>
      <c r="H359" s="484"/>
      <c r="I359" s="484"/>
      <c r="J359" s="484"/>
      <c r="K359" s="240"/>
      <c r="L359" s="276"/>
      <c r="M359" s="485"/>
      <c r="N359" s="276"/>
      <c r="O359" s="233"/>
      <c r="P359" s="233"/>
      <c r="Q359" s="233"/>
      <c r="R359" s="233"/>
      <c r="S359" s="233"/>
      <c r="T359" s="484"/>
      <c r="U359" s="233"/>
      <c r="V359" s="233"/>
      <c r="W359" s="484"/>
    </row>
    <row r="360" spans="6:23" s="36" customFormat="1" ht="12.75" x14ac:dyDescent="0.2">
      <c r="F360" s="436"/>
      <c r="G360" s="484"/>
      <c r="H360" s="484"/>
      <c r="I360" s="484"/>
      <c r="J360" s="484"/>
      <c r="K360" s="240"/>
      <c r="L360" s="276"/>
      <c r="M360" s="485"/>
      <c r="N360" s="276"/>
      <c r="O360" s="233"/>
      <c r="P360" s="233"/>
      <c r="Q360" s="233"/>
      <c r="R360" s="233"/>
      <c r="S360" s="233"/>
      <c r="T360" s="484"/>
      <c r="U360" s="233"/>
      <c r="V360" s="233"/>
      <c r="W360" s="484"/>
    </row>
    <row r="361" spans="6:23" s="36" customFormat="1" ht="12.75" x14ac:dyDescent="0.2">
      <c r="F361" s="436"/>
      <c r="G361" s="484"/>
      <c r="H361" s="484"/>
      <c r="I361" s="484"/>
      <c r="J361" s="484"/>
      <c r="K361" s="240"/>
      <c r="L361" s="276"/>
      <c r="M361" s="485"/>
      <c r="N361" s="276"/>
      <c r="O361" s="233"/>
      <c r="P361" s="233"/>
      <c r="Q361" s="233"/>
      <c r="R361" s="233"/>
      <c r="S361" s="233"/>
      <c r="T361" s="484"/>
      <c r="U361" s="233"/>
      <c r="V361" s="233"/>
      <c r="W361" s="484"/>
    </row>
    <row r="362" spans="6:23" s="36" customFormat="1" ht="12.75" x14ac:dyDescent="0.2">
      <c r="F362" s="436"/>
      <c r="G362" s="484"/>
      <c r="H362" s="484"/>
      <c r="I362" s="484"/>
      <c r="J362" s="484"/>
      <c r="K362" s="240"/>
      <c r="L362" s="276"/>
      <c r="M362" s="485"/>
      <c r="N362" s="276"/>
      <c r="O362" s="233"/>
      <c r="P362" s="233"/>
      <c r="Q362" s="233"/>
      <c r="R362" s="233"/>
      <c r="S362" s="233"/>
      <c r="T362" s="484"/>
      <c r="U362" s="233"/>
      <c r="V362" s="233"/>
      <c r="W362" s="484"/>
    </row>
    <row r="363" spans="6:23" s="36" customFormat="1" ht="12.75" x14ac:dyDescent="0.2">
      <c r="F363" s="436"/>
      <c r="G363" s="484"/>
      <c r="H363" s="484"/>
      <c r="I363" s="484"/>
      <c r="J363" s="484"/>
      <c r="K363" s="240"/>
      <c r="L363" s="276"/>
      <c r="M363" s="485"/>
      <c r="N363" s="276"/>
      <c r="O363" s="233"/>
      <c r="P363" s="233"/>
      <c r="Q363" s="233"/>
      <c r="R363" s="233"/>
      <c r="S363" s="233"/>
      <c r="T363" s="484"/>
      <c r="U363" s="233"/>
      <c r="V363" s="233"/>
      <c r="W363" s="484"/>
    </row>
    <row r="364" spans="6:23" s="36" customFormat="1" ht="12.75" x14ac:dyDescent="0.2">
      <c r="F364" s="436"/>
      <c r="G364" s="484"/>
      <c r="H364" s="484"/>
      <c r="I364" s="484"/>
      <c r="J364" s="484"/>
      <c r="K364" s="240"/>
      <c r="L364" s="276"/>
      <c r="M364" s="485"/>
      <c r="N364" s="276"/>
      <c r="O364" s="233"/>
      <c r="P364" s="233"/>
      <c r="Q364" s="233"/>
      <c r="R364" s="233"/>
      <c r="S364" s="233"/>
      <c r="T364" s="484"/>
      <c r="U364" s="233"/>
      <c r="V364" s="233"/>
      <c r="W364" s="484"/>
    </row>
    <row r="365" spans="6:23" s="36" customFormat="1" ht="12.75" x14ac:dyDescent="0.2">
      <c r="F365" s="436"/>
      <c r="G365" s="484"/>
      <c r="H365" s="484"/>
      <c r="I365" s="484"/>
      <c r="J365" s="484"/>
      <c r="K365" s="240"/>
      <c r="L365" s="276"/>
      <c r="M365" s="485"/>
      <c r="N365" s="276"/>
      <c r="O365" s="233"/>
      <c r="P365" s="233"/>
      <c r="Q365" s="233"/>
      <c r="R365" s="233"/>
      <c r="S365" s="233"/>
      <c r="T365" s="484"/>
      <c r="U365" s="233"/>
      <c r="V365" s="233"/>
      <c r="W365" s="484"/>
    </row>
    <row r="366" spans="6:23" s="36" customFormat="1" ht="12.75" x14ac:dyDescent="0.2">
      <c r="F366" s="436"/>
      <c r="G366" s="484"/>
      <c r="H366" s="484"/>
      <c r="I366" s="484"/>
      <c r="J366" s="484"/>
      <c r="K366" s="240"/>
      <c r="L366" s="276"/>
      <c r="M366" s="485"/>
      <c r="N366" s="276"/>
      <c r="O366" s="233"/>
      <c r="P366" s="233"/>
      <c r="Q366" s="233"/>
      <c r="R366" s="233"/>
      <c r="S366" s="233"/>
      <c r="T366" s="484"/>
      <c r="U366" s="233"/>
      <c r="V366" s="233"/>
      <c r="W366" s="484"/>
    </row>
    <row r="367" spans="6:23" s="36" customFormat="1" ht="12.75" x14ac:dyDescent="0.2">
      <c r="F367" s="436"/>
      <c r="G367" s="484"/>
      <c r="H367" s="484"/>
      <c r="I367" s="484"/>
      <c r="J367" s="484"/>
      <c r="K367" s="240"/>
      <c r="L367" s="276"/>
      <c r="M367" s="485"/>
      <c r="N367" s="276"/>
      <c r="O367" s="233"/>
      <c r="P367" s="233"/>
      <c r="Q367" s="233"/>
      <c r="R367" s="233"/>
      <c r="S367" s="233"/>
      <c r="T367" s="484"/>
      <c r="U367" s="233"/>
      <c r="V367" s="233"/>
      <c r="W367" s="484"/>
    </row>
    <row r="368" spans="6:23" s="36" customFormat="1" ht="12.75" x14ac:dyDescent="0.2">
      <c r="F368" s="436"/>
      <c r="G368" s="484"/>
      <c r="H368" s="484"/>
      <c r="I368" s="484"/>
      <c r="J368" s="484"/>
      <c r="K368" s="240"/>
      <c r="L368" s="276"/>
      <c r="M368" s="485"/>
      <c r="N368" s="276"/>
      <c r="O368" s="233"/>
      <c r="P368" s="233"/>
      <c r="Q368" s="233"/>
      <c r="R368" s="233"/>
      <c r="S368" s="233"/>
      <c r="T368" s="484"/>
      <c r="U368" s="233"/>
      <c r="V368" s="233"/>
      <c r="W368" s="484"/>
    </row>
    <row r="369" spans="6:23" s="36" customFormat="1" ht="12.75" x14ac:dyDescent="0.2">
      <c r="F369" s="436"/>
      <c r="G369" s="484"/>
      <c r="H369" s="484"/>
      <c r="I369" s="484"/>
      <c r="J369" s="484"/>
      <c r="K369" s="240"/>
      <c r="L369" s="276"/>
      <c r="M369" s="485"/>
      <c r="N369" s="276"/>
      <c r="O369" s="233"/>
      <c r="P369" s="233"/>
      <c r="Q369" s="233"/>
      <c r="R369" s="233"/>
      <c r="S369" s="233"/>
      <c r="T369" s="484"/>
      <c r="U369" s="233"/>
      <c r="V369" s="233"/>
      <c r="W369" s="484"/>
    </row>
    <row r="370" spans="6:23" s="36" customFormat="1" ht="12.75" x14ac:dyDescent="0.2">
      <c r="F370" s="436"/>
      <c r="G370" s="484"/>
      <c r="H370" s="484"/>
      <c r="I370" s="484"/>
      <c r="J370" s="484"/>
      <c r="K370" s="240"/>
      <c r="L370" s="276"/>
      <c r="M370" s="485"/>
      <c r="N370" s="276"/>
      <c r="O370" s="233"/>
      <c r="P370" s="233"/>
      <c r="Q370" s="233"/>
      <c r="R370" s="233"/>
      <c r="S370" s="233"/>
      <c r="T370" s="484"/>
      <c r="U370" s="233"/>
      <c r="V370" s="233"/>
      <c r="W370" s="484"/>
    </row>
    <row r="371" spans="6:23" s="36" customFormat="1" ht="12.75" x14ac:dyDescent="0.2">
      <c r="F371" s="436"/>
      <c r="G371" s="484"/>
      <c r="H371" s="484"/>
      <c r="I371" s="484"/>
      <c r="J371" s="484"/>
      <c r="K371" s="240"/>
      <c r="L371" s="276"/>
      <c r="M371" s="485"/>
      <c r="N371" s="276"/>
      <c r="O371" s="233"/>
      <c r="P371" s="233"/>
      <c r="Q371" s="233"/>
      <c r="R371" s="233"/>
      <c r="S371" s="233"/>
      <c r="T371" s="484"/>
      <c r="U371" s="233"/>
      <c r="V371" s="233"/>
      <c r="W371" s="484"/>
    </row>
    <row r="372" spans="6:23" s="36" customFormat="1" ht="12.75" x14ac:dyDescent="0.2">
      <c r="F372" s="436"/>
      <c r="G372" s="484"/>
      <c r="H372" s="484"/>
      <c r="I372" s="484"/>
      <c r="J372" s="484"/>
      <c r="K372" s="240"/>
      <c r="L372" s="276"/>
      <c r="M372" s="485"/>
      <c r="N372" s="276"/>
      <c r="O372" s="233"/>
      <c r="P372" s="233"/>
      <c r="Q372" s="233"/>
      <c r="R372" s="233"/>
      <c r="S372" s="233"/>
      <c r="T372" s="484"/>
      <c r="U372" s="233"/>
      <c r="V372" s="233"/>
      <c r="W372" s="484"/>
    </row>
    <row r="373" spans="6:23" s="36" customFormat="1" ht="12.75" x14ac:dyDescent="0.2">
      <c r="F373" s="436"/>
      <c r="G373" s="484"/>
      <c r="H373" s="484"/>
      <c r="I373" s="484"/>
      <c r="J373" s="484"/>
      <c r="K373" s="240"/>
      <c r="L373" s="276"/>
      <c r="M373" s="485"/>
      <c r="N373" s="276"/>
      <c r="O373" s="233"/>
      <c r="P373" s="233"/>
      <c r="Q373" s="233"/>
      <c r="R373" s="233"/>
      <c r="S373" s="233"/>
      <c r="T373" s="484"/>
      <c r="U373" s="233"/>
      <c r="V373" s="233"/>
      <c r="W373" s="484"/>
    </row>
    <row r="374" spans="6:23" s="36" customFormat="1" ht="12.75" x14ac:dyDescent="0.2">
      <c r="F374" s="436"/>
      <c r="G374" s="484"/>
      <c r="H374" s="484"/>
      <c r="I374" s="484"/>
      <c r="J374" s="484"/>
      <c r="K374" s="240"/>
      <c r="L374" s="276"/>
      <c r="M374" s="485"/>
      <c r="N374" s="276"/>
      <c r="O374" s="233"/>
      <c r="P374" s="233"/>
      <c r="Q374" s="233"/>
      <c r="R374" s="233"/>
      <c r="S374" s="233"/>
      <c r="T374" s="484"/>
      <c r="U374" s="233"/>
      <c r="V374" s="233"/>
      <c r="W374" s="484"/>
    </row>
    <row r="375" spans="6:23" s="36" customFormat="1" ht="12.75" x14ac:dyDescent="0.2">
      <c r="F375" s="436"/>
      <c r="G375" s="484"/>
      <c r="H375" s="484"/>
      <c r="I375" s="484"/>
      <c r="J375" s="484"/>
      <c r="K375" s="240"/>
      <c r="L375" s="276"/>
      <c r="M375" s="485"/>
      <c r="N375" s="276"/>
      <c r="O375" s="233"/>
      <c r="P375" s="233"/>
      <c r="Q375" s="233"/>
      <c r="R375" s="233"/>
      <c r="S375" s="233"/>
      <c r="T375" s="484"/>
      <c r="U375" s="233"/>
      <c r="V375" s="233"/>
      <c r="W375" s="484"/>
    </row>
    <row r="376" spans="6:23" s="36" customFormat="1" ht="12.75" x14ac:dyDescent="0.2">
      <c r="F376" s="436"/>
      <c r="G376" s="484"/>
      <c r="H376" s="484"/>
      <c r="I376" s="484"/>
      <c r="J376" s="484"/>
      <c r="K376" s="240"/>
      <c r="L376" s="276"/>
      <c r="M376" s="485"/>
      <c r="N376" s="276"/>
      <c r="O376" s="233"/>
      <c r="P376" s="233"/>
      <c r="Q376" s="233"/>
      <c r="R376" s="233"/>
      <c r="S376" s="233"/>
      <c r="T376" s="484"/>
      <c r="U376" s="233"/>
      <c r="V376" s="233"/>
      <c r="W376" s="484"/>
    </row>
    <row r="377" spans="6:23" s="36" customFormat="1" ht="12.75" x14ac:dyDescent="0.2">
      <c r="F377" s="436"/>
      <c r="G377" s="484"/>
      <c r="H377" s="484"/>
      <c r="I377" s="484"/>
      <c r="J377" s="484"/>
      <c r="K377" s="240"/>
      <c r="L377" s="276"/>
      <c r="M377" s="485"/>
      <c r="N377" s="276"/>
      <c r="O377" s="233"/>
      <c r="P377" s="233"/>
      <c r="Q377" s="233"/>
      <c r="R377" s="233"/>
      <c r="S377" s="233"/>
      <c r="T377" s="484"/>
      <c r="U377" s="233"/>
      <c r="V377" s="233"/>
      <c r="W377" s="484"/>
    </row>
    <row r="378" spans="6:23" s="36" customFormat="1" ht="12.75" x14ac:dyDescent="0.2">
      <c r="F378" s="436"/>
      <c r="G378" s="484"/>
      <c r="H378" s="484"/>
      <c r="I378" s="484"/>
      <c r="J378" s="484"/>
      <c r="K378" s="240"/>
      <c r="L378" s="276"/>
      <c r="M378" s="485"/>
      <c r="N378" s="276"/>
      <c r="O378" s="233"/>
      <c r="P378" s="233"/>
      <c r="Q378" s="233"/>
      <c r="R378" s="233"/>
      <c r="S378" s="233"/>
      <c r="T378" s="484"/>
      <c r="U378" s="233"/>
      <c r="V378" s="233"/>
      <c r="W378" s="484"/>
    </row>
    <row r="379" spans="6:23" s="36" customFormat="1" ht="12.75" x14ac:dyDescent="0.2">
      <c r="F379" s="436"/>
      <c r="G379" s="484"/>
      <c r="H379" s="484"/>
      <c r="I379" s="484"/>
      <c r="J379" s="484"/>
      <c r="K379" s="240"/>
      <c r="L379" s="276"/>
      <c r="M379" s="485"/>
      <c r="N379" s="276"/>
      <c r="O379" s="233"/>
      <c r="P379" s="233"/>
      <c r="Q379" s="233"/>
      <c r="R379" s="233"/>
      <c r="S379" s="233"/>
      <c r="T379" s="484"/>
      <c r="U379" s="233"/>
      <c r="V379" s="233"/>
      <c r="W379" s="484"/>
    </row>
    <row r="380" spans="6:23" s="36" customFormat="1" ht="12.75" x14ac:dyDescent="0.2">
      <c r="F380" s="436"/>
      <c r="G380" s="484"/>
      <c r="H380" s="484"/>
      <c r="I380" s="484"/>
      <c r="J380" s="484"/>
      <c r="K380" s="240"/>
      <c r="L380" s="276"/>
      <c r="M380" s="485"/>
      <c r="N380" s="276"/>
      <c r="O380" s="233"/>
      <c r="P380" s="233"/>
      <c r="Q380" s="233"/>
      <c r="R380" s="233"/>
      <c r="S380" s="233"/>
      <c r="T380" s="484"/>
      <c r="U380" s="233"/>
      <c r="V380" s="233"/>
      <c r="W380" s="484"/>
    </row>
    <row r="381" spans="6:23" s="36" customFormat="1" ht="12.75" x14ac:dyDescent="0.2">
      <c r="F381" s="436"/>
      <c r="G381" s="484"/>
      <c r="H381" s="484"/>
      <c r="I381" s="484"/>
      <c r="J381" s="484"/>
      <c r="K381" s="240"/>
      <c r="L381" s="276"/>
      <c r="M381" s="485"/>
      <c r="N381" s="276"/>
      <c r="O381" s="233"/>
      <c r="P381" s="233"/>
      <c r="Q381" s="233"/>
      <c r="R381" s="233"/>
      <c r="S381" s="233"/>
      <c r="T381" s="484"/>
      <c r="U381" s="233"/>
      <c r="V381" s="233"/>
      <c r="W381" s="484"/>
    </row>
    <row r="382" spans="6:23" s="36" customFormat="1" ht="12.75" x14ac:dyDescent="0.2">
      <c r="F382" s="436"/>
      <c r="G382" s="484"/>
      <c r="H382" s="484"/>
      <c r="I382" s="484"/>
      <c r="J382" s="484"/>
      <c r="K382" s="240"/>
      <c r="L382" s="276"/>
      <c r="M382" s="485"/>
      <c r="N382" s="276"/>
      <c r="O382" s="233"/>
      <c r="P382" s="233"/>
      <c r="Q382" s="233"/>
      <c r="R382" s="233"/>
      <c r="S382" s="233"/>
      <c r="T382" s="484"/>
      <c r="U382" s="233"/>
      <c r="V382" s="233"/>
      <c r="W382" s="484"/>
    </row>
    <row r="383" spans="6:23" s="36" customFormat="1" ht="12.75" x14ac:dyDescent="0.2">
      <c r="F383" s="436"/>
      <c r="G383" s="484"/>
      <c r="H383" s="484"/>
      <c r="I383" s="484"/>
      <c r="J383" s="484"/>
      <c r="K383" s="240"/>
      <c r="L383" s="276"/>
      <c r="M383" s="485"/>
      <c r="N383" s="276"/>
      <c r="O383" s="233"/>
      <c r="P383" s="233"/>
      <c r="Q383" s="233"/>
      <c r="R383" s="233"/>
      <c r="S383" s="233"/>
      <c r="T383" s="484"/>
      <c r="U383" s="233"/>
      <c r="V383" s="233"/>
      <c r="W383" s="484"/>
    </row>
    <row r="384" spans="6:23" s="36" customFormat="1" ht="12.75" x14ac:dyDescent="0.2">
      <c r="F384" s="436"/>
      <c r="G384" s="484"/>
      <c r="H384" s="484"/>
      <c r="I384" s="484"/>
      <c r="J384" s="484"/>
      <c r="K384" s="240"/>
      <c r="L384" s="276"/>
      <c r="M384" s="485"/>
      <c r="N384" s="276"/>
      <c r="O384" s="233"/>
      <c r="P384" s="233"/>
      <c r="Q384" s="233"/>
      <c r="R384" s="233"/>
      <c r="S384" s="233"/>
      <c r="T384" s="484"/>
      <c r="U384" s="233"/>
      <c r="V384" s="233"/>
      <c r="W384" s="484"/>
    </row>
    <row r="385" spans="6:23" s="36" customFormat="1" ht="12.75" x14ac:dyDescent="0.2">
      <c r="F385" s="436"/>
      <c r="G385" s="484"/>
      <c r="H385" s="484"/>
      <c r="I385" s="484"/>
      <c r="J385" s="484"/>
      <c r="K385" s="240"/>
      <c r="L385" s="276"/>
      <c r="M385" s="485"/>
      <c r="N385" s="276"/>
      <c r="O385" s="233"/>
      <c r="P385" s="233"/>
      <c r="Q385" s="233"/>
      <c r="R385" s="233"/>
      <c r="S385" s="233"/>
      <c r="T385" s="484"/>
      <c r="U385" s="233"/>
      <c r="V385" s="233"/>
      <c r="W385" s="484"/>
    </row>
    <row r="386" spans="6:23" s="36" customFormat="1" ht="12.75" x14ac:dyDescent="0.2">
      <c r="F386" s="436"/>
      <c r="G386" s="484"/>
      <c r="H386" s="484"/>
      <c r="I386" s="484"/>
      <c r="J386" s="484"/>
      <c r="K386" s="240"/>
      <c r="L386" s="276"/>
      <c r="M386" s="485"/>
      <c r="N386" s="276"/>
      <c r="O386" s="233"/>
      <c r="P386" s="233"/>
      <c r="Q386" s="233"/>
      <c r="R386" s="233"/>
      <c r="S386" s="233"/>
      <c r="T386" s="484"/>
      <c r="U386" s="233"/>
      <c r="V386" s="233"/>
      <c r="W386" s="484"/>
    </row>
    <row r="387" spans="6:23" s="36" customFormat="1" ht="12.75" x14ac:dyDescent="0.2">
      <c r="F387" s="436"/>
      <c r="G387" s="484"/>
      <c r="H387" s="484"/>
      <c r="I387" s="484"/>
      <c r="J387" s="484"/>
      <c r="K387" s="240"/>
      <c r="L387" s="276"/>
      <c r="M387" s="485"/>
      <c r="N387" s="276"/>
      <c r="O387" s="233"/>
      <c r="P387" s="233"/>
      <c r="Q387" s="233"/>
      <c r="R387" s="233"/>
      <c r="S387" s="233"/>
      <c r="T387" s="484"/>
      <c r="U387" s="233"/>
      <c r="V387" s="233"/>
      <c r="W387" s="484"/>
    </row>
    <row r="388" spans="6:23" s="36" customFormat="1" ht="12.75" x14ac:dyDescent="0.2">
      <c r="F388" s="436"/>
      <c r="G388" s="484"/>
      <c r="H388" s="484"/>
      <c r="I388" s="484"/>
      <c r="J388" s="484"/>
      <c r="K388" s="240"/>
      <c r="L388" s="276"/>
      <c r="M388" s="485"/>
      <c r="N388" s="276"/>
      <c r="O388" s="233"/>
      <c r="P388" s="233"/>
      <c r="Q388" s="233"/>
      <c r="R388" s="233"/>
      <c r="S388" s="233"/>
      <c r="T388" s="484"/>
      <c r="U388" s="233"/>
      <c r="V388" s="233"/>
      <c r="W388" s="484"/>
    </row>
    <row r="389" spans="6:23" s="36" customFormat="1" ht="12.75" x14ac:dyDescent="0.2">
      <c r="F389" s="436"/>
      <c r="G389" s="484"/>
      <c r="H389" s="484"/>
      <c r="I389" s="484"/>
      <c r="J389" s="484"/>
      <c r="K389" s="240"/>
      <c r="L389" s="276"/>
      <c r="M389" s="485"/>
      <c r="N389" s="276"/>
      <c r="O389" s="233"/>
      <c r="P389" s="233"/>
      <c r="Q389" s="233"/>
      <c r="R389" s="233"/>
      <c r="S389" s="233"/>
      <c r="T389" s="484"/>
      <c r="U389" s="233"/>
      <c r="V389" s="233"/>
      <c r="W389" s="484"/>
    </row>
    <row r="390" spans="6:23" s="36" customFormat="1" ht="12.75" x14ac:dyDescent="0.2">
      <c r="F390" s="436"/>
      <c r="G390" s="484"/>
      <c r="H390" s="484"/>
      <c r="I390" s="484"/>
      <c r="J390" s="484"/>
      <c r="K390" s="240"/>
      <c r="L390" s="276"/>
      <c r="M390" s="485"/>
      <c r="N390" s="276"/>
      <c r="O390" s="233"/>
      <c r="P390" s="233"/>
      <c r="Q390" s="233"/>
      <c r="R390" s="233"/>
      <c r="S390" s="233"/>
      <c r="T390" s="484"/>
      <c r="U390" s="233"/>
      <c r="V390" s="233"/>
      <c r="W390" s="484"/>
    </row>
    <row r="391" spans="6:23" s="36" customFormat="1" ht="12.75" x14ac:dyDescent="0.2">
      <c r="F391" s="436"/>
      <c r="G391" s="484"/>
      <c r="H391" s="484"/>
      <c r="I391" s="484"/>
      <c r="J391" s="484"/>
      <c r="K391" s="240"/>
      <c r="L391" s="276"/>
      <c r="M391" s="485"/>
      <c r="N391" s="276"/>
      <c r="O391" s="233"/>
      <c r="P391" s="233"/>
      <c r="Q391" s="233"/>
      <c r="R391" s="233"/>
      <c r="S391" s="233"/>
      <c r="T391" s="484"/>
      <c r="U391" s="233"/>
      <c r="V391" s="233"/>
      <c r="W391" s="484"/>
    </row>
    <row r="392" spans="6:23" s="36" customFormat="1" ht="12.75" x14ac:dyDescent="0.2">
      <c r="F392" s="436"/>
      <c r="G392" s="484"/>
      <c r="H392" s="484"/>
      <c r="I392" s="484"/>
      <c r="J392" s="484"/>
      <c r="K392" s="240"/>
      <c r="L392" s="276"/>
      <c r="M392" s="485"/>
      <c r="N392" s="276"/>
      <c r="O392" s="233"/>
      <c r="P392" s="233"/>
      <c r="Q392" s="233"/>
      <c r="R392" s="233"/>
      <c r="S392" s="233"/>
      <c r="T392" s="484"/>
      <c r="U392" s="233"/>
      <c r="V392" s="233"/>
      <c r="W392" s="484"/>
    </row>
    <row r="393" spans="6:23" s="36" customFormat="1" ht="12.75" x14ac:dyDescent="0.2">
      <c r="F393" s="436"/>
      <c r="G393" s="484"/>
      <c r="H393" s="484"/>
      <c r="I393" s="484"/>
      <c r="J393" s="484"/>
      <c r="K393" s="240"/>
      <c r="L393" s="276"/>
      <c r="M393" s="485"/>
      <c r="N393" s="276"/>
      <c r="O393" s="233"/>
      <c r="P393" s="233"/>
      <c r="Q393" s="233"/>
      <c r="R393" s="233"/>
      <c r="S393" s="233"/>
      <c r="T393" s="484"/>
      <c r="U393" s="233"/>
      <c r="V393" s="233"/>
      <c r="W393" s="484"/>
    </row>
    <row r="394" spans="6:23" s="36" customFormat="1" ht="12.75" x14ac:dyDescent="0.2">
      <c r="F394" s="436"/>
      <c r="G394" s="484"/>
      <c r="H394" s="484"/>
      <c r="I394" s="484"/>
      <c r="J394" s="484"/>
      <c r="K394" s="240"/>
      <c r="L394" s="276"/>
      <c r="M394" s="485"/>
      <c r="N394" s="276"/>
      <c r="O394" s="233"/>
      <c r="P394" s="233"/>
      <c r="Q394" s="233"/>
      <c r="R394" s="233"/>
      <c r="S394" s="233"/>
      <c r="T394" s="484"/>
      <c r="U394" s="233"/>
      <c r="V394" s="233"/>
      <c r="W394" s="484"/>
    </row>
    <row r="395" spans="6:23" s="36" customFormat="1" ht="12.75" x14ac:dyDescent="0.2">
      <c r="F395" s="436"/>
      <c r="G395" s="484"/>
      <c r="H395" s="484"/>
      <c r="I395" s="484"/>
      <c r="J395" s="484"/>
      <c r="K395" s="240"/>
      <c r="L395" s="276"/>
      <c r="M395" s="485"/>
      <c r="N395" s="276"/>
      <c r="O395" s="233"/>
      <c r="P395" s="233"/>
      <c r="Q395" s="233"/>
      <c r="R395" s="233"/>
      <c r="S395" s="233"/>
      <c r="T395" s="484"/>
      <c r="U395" s="233"/>
      <c r="V395" s="233"/>
      <c r="W395" s="484"/>
    </row>
    <row r="396" spans="6:23" s="36" customFormat="1" ht="12.75" x14ac:dyDescent="0.2">
      <c r="F396" s="436"/>
      <c r="G396" s="484"/>
      <c r="H396" s="484"/>
      <c r="I396" s="484"/>
      <c r="J396" s="484"/>
      <c r="K396" s="240"/>
      <c r="L396" s="276"/>
      <c r="M396" s="485"/>
      <c r="N396" s="276"/>
      <c r="O396" s="233"/>
      <c r="P396" s="233"/>
      <c r="Q396" s="233"/>
      <c r="R396" s="233"/>
      <c r="S396" s="233"/>
      <c r="T396" s="484"/>
      <c r="U396" s="233"/>
      <c r="V396" s="233"/>
      <c r="W396" s="484"/>
    </row>
    <row r="397" spans="6:23" s="36" customFormat="1" ht="12.75" x14ac:dyDescent="0.2">
      <c r="F397" s="436"/>
      <c r="G397" s="484"/>
      <c r="H397" s="484"/>
      <c r="I397" s="484"/>
      <c r="J397" s="484"/>
      <c r="K397" s="240"/>
      <c r="L397" s="276"/>
      <c r="M397" s="485"/>
      <c r="N397" s="276"/>
      <c r="O397" s="233"/>
      <c r="P397" s="233"/>
      <c r="Q397" s="233"/>
      <c r="R397" s="233"/>
      <c r="S397" s="233"/>
      <c r="T397" s="484"/>
      <c r="U397" s="233"/>
      <c r="V397" s="233"/>
      <c r="W397" s="484"/>
    </row>
    <row r="398" spans="6:23" s="36" customFormat="1" ht="12.75" x14ac:dyDescent="0.2">
      <c r="F398" s="436"/>
      <c r="G398" s="484"/>
      <c r="H398" s="484"/>
      <c r="I398" s="484"/>
      <c r="J398" s="484"/>
      <c r="K398" s="240"/>
      <c r="L398" s="276"/>
      <c r="M398" s="485"/>
      <c r="N398" s="276"/>
      <c r="O398" s="233"/>
      <c r="P398" s="233"/>
      <c r="Q398" s="233"/>
      <c r="R398" s="233"/>
      <c r="S398" s="233"/>
      <c r="T398" s="484"/>
      <c r="U398" s="233"/>
      <c r="V398" s="233"/>
      <c r="W398" s="484"/>
    </row>
    <row r="399" spans="6:23" s="36" customFormat="1" ht="12.75" x14ac:dyDescent="0.2">
      <c r="F399" s="436"/>
      <c r="G399" s="484"/>
      <c r="H399" s="484"/>
      <c r="I399" s="484"/>
      <c r="J399" s="484"/>
      <c r="K399" s="240"/>
      <c r="L399" s="276"/>
      <c r="M399" s="485"/>
      <c r="N399" s="276"/>
      <c r="O399" s="233"/>
      <c r="P399" s="233"/>
      <c r="Q399" s="233"/>
      <c r="R399" s="233"/>
      <c r="S399" s="233"/>
      <c r="T399" s="484"/>
      <c r="U399" s="233"/>
      <c r="V399" s="233"/>
      <c r="W399" s="484"/>
    </row>
    <row r="400" spans="6:23" s="36" customFormat="1" ht="12.75" x14ac:dyDescent="0.2">
      <c r="F400" s="436"/>
      <c r="G400" s="484"/>
      <c r="H400" s="484"/>
      <c r="I400" s="484"/>
      <c r="J400" s="484"/>
      <c r="K400" s="240"/>
      <c r="L400" s="276"/>
      <c r="M400" s="485"/>
      <c r="N400" s="276"/>
      <c r="O400" s="233"/>
      <c r="P400" s="233"/>
      <c r="Q400" s="233"/>
      <c r="R400" s="233"/>
      <c r="S400" s="233"/>
      <c r="T400" s="484"/>
      <c r="U400" s="233"/>
      <c r="V400" s="233"/>
      <c r="W400" s="484"/>
    </row>
    <row r="401" spans="6:23" s="36" customFormat="1" ht="12.75" x14ac:dyDescent="0.2">
      <c r="F401" s="436"/>
      <c r="G401" s="484"/>
      <c r="H401" s="484"/>
      <c r="I401" s="484"/>
      <c r="J401" s="484"/>
      <c r="K401" s="240"/>
      <c r="L401" s="276"/>
      <c r="M401" s="485"/>
      <c r="N401" s="276"/>
      <c r="O401" s="233"/>
      <c r="P401" s="233"/>
      <c r="Q401" s="233"/>
      <c r="R401" s="233"/>
      <c r="S401" s="233"/>
      <c r="T401" s="484"/>
      <c r="U401" s="233"/>
      <c r="V401" s="233"/>
      <c r="W401" s="484"/>
    </row>
    <row r="402" spans="6:23" s="36" customFormat="1" ht="12.75" x14ac:dyDescent="0.2">
      <c r="F402" s="436"/>
      <c r="G402" s="484"/>
      <c r="H402" s="484"/>
      <c r="I402" s="484"/>
      <c r="J402" s="484"/>
      <c r="K402" s="240"/>
      <c r="L402" s="276"/>
      <c r="M402" s="485"/>
      <c r="N402" s="276"/>
      <c r="O402" s="233"/>
      <c r="P402" s="233"/>
      <c r="Q402" s="233"/>
      <c r="R402" s="233"/>
      <c r="S402" s="233"/>
      <c r="T402" s="484"/>
      <c r="U402" s="233"/>
      <c r="V402" s="233"/>
      <c r="W402" s="484"/>
    </row>
    <row r="403" spans="6:23" s="36" customFormat="1" ht="12.75" x14ac:dyDescent="0.2">
      <c r="F403" s="436"/>
      <c r="G403" s="484"/>
      <c r="H403" s="484"/>
      <c r="I403" s="484"/>
      <c r="J403" s="484"/>
      <c r="K403" s="240"/>
      <c r="L403" s="276"/>
      <c r="M403" s="485"/>
      <c r="N403" s="276"/>
      <c r="O403" s="233"/>
      <c r="P403" s="233"/>
      <c r="Q403" s="233"/>
      <c r="R403" s="233"/>
      <c r="S403" s="233"/>
      <c r="T403" s="484"/>
      <c r="U403" s="233"/>
      <c r="V403" s="233"/>
      <c r="W403" s="484"/>
    </row>
    <row r="404" spans="6:23" s="36" customFormat="1" ht="12.75" x14ac:dyDescent="0.2">
      <c r="F404" s="436"/>
      <c r="G404" s="484"/>
      <c r="H404" s="484"/>
      <c r="I404" s="484"/>
      <c r="J404" s="484"/>
      <c r="K404" s="240"/>
      <c r="L404" s="276"/>
      <c r="M404" s="485"/>
      <c r="N404" s="276"/>
      <c r="O404" s="233"/>
      <c r="P404" s="233"/>
      <c r="Q404" s="233"/>
      <c r="R404" s="233"/>
      <c r="S404" s="233"/>
      <c r="T404" s="484"/>
      <c r="U404" s="233"/>
      <c r="V404" s="233"/>
      <c r="W404" s="484"/>
    </row>
    <row r="405" spans="6:23" s="36" customFormat="1" ht="12.75" x14ac:dyDescent="0.2">
      <c r="F405" s="436"/>
      <c r="G405" s="484"/>
      <c r="H405" s="484"/>
      <c r="I405" s="484"/>
      <c r="J405" s="484"/>
      <c r="K405" s="240"/>
      <c r="L405" s="276"/>
      <c r="M405" s="485"/>
      <c r="N405" s="276"/>
      <c r="O405" s="233"/>
      <c r="P405" s="233"/>
      <c r="Q405" s="233"/>
      <c r="R405" s="233"/>
      <c r="S405" s="233"/>
      <c r="T405" s="484"/>
      <c r="U405" s="233"/>
      <c r="V405" s="233"/>
      <c r="W405" s="484"/>
    </row>
    <row r="406" spans="6:23" s="36" customFormat="1" ht="12.75" x14ac:dyDescent="0.2">
      <c r="F406" s="436"/>
      <c r="G406" s="484"/>
      <c r="H406" s="484"/>
      <c r="I406" s="484"/>
      <c r="J406" s="484"/>
      <c r="K406" s="240"/>
      <c r="L406" s="276"/>
      <c r="M406" s="485"/>
      <c r="N406" s="276"/>
      <c r="O406" s="233"/>
      <c r="P406" s="233"/>
      <c r="Q406" s="233"/>
      <c r="R406" s="233"/>
      <c r="S406" s="233"/>
      <c r="T406" s="484"/>
      <c r="U406" s="233"/>
      <c r="V406" s="233"/>
      <c r="W406" s="484"/>
    </row>
    <row r="407" spans="6:23" s="36" customFormat="1" ht="12.75" x14ac:dyDescent="0.2">
      <c r="F407" s="436"/>
      <c r="G407" s="484"/>
      <c r="H407" s="484"/>
      <c r="I407" s="484"/>
      <c r="J407" s="484"/>
      <c r="K407" s="240"/>
      <c r="L407" s="276"/>
      <c r="M407" s="485"/>
      <c r="N407" s="276"/>
      <c r="O407" s="233"/>
      <c r="P407" s="233"/>
      <c r="Q407" s="233"/>
      <c r="R407" s="233"/>
      <c r="S407" s="233"/>
      <c r="T407" s="484"/>
      <c r="U407" s="233"/>
      <c r="V407" s="233"/>
      <c r="W407" s="484"/>
    </row>
    <row r="408" spans="6:23" s="36" customFormat="1" ht="12.75" x14ac:dyDescent="0.2">
      <c r="F408" s="436"/>
      <c r="G408" s="484"/>
      <c r="H408" s="484"/>
      <c r="I408" s="484"/>
      <c r="J408" s="484"/>
      <c r="K408" s="240"/>
      <c r="L408" s="276"/>
      <c r="M408" s="485"/>
      <c r="N408" s="276"/>
      <c r="O408" s="233"/>
      <c r="P408" s="233"/>
      <c r="Q408" s="233"/>
      <c r="R408" s="233"/>
      <c r="S408" s="233"/>
      <c r="T408" s="484"/>
      <c r="U408" s="233"/>
      <c r="V408" s="233"/>
      <c r="W408" s="484"/>
    </row>
    <row r="409" spans="6:23" s="36" customFormat="1" ht="12.75" x14ac:dyDescent="0.2">
      <c r="F409" s="436"/>
      <c r="G409" s="484"/>
      <c r="H409" s="484"/>
      <c r="I409" s="484"/>
      <c r="J409" s="484"/>
      <c r="K409" s="240"/>
      <c r="L409" s="276"/>
      <c r="M409" s="485"/>
      <c r="N409" s="276"/>
      <c r="O409" s="233"/>
      <c r="P409" s="233"/>
      <c r="Q409" s="233"/>
      <c r="R409" s="233"/>
      <c r="S409" s="233"/>
      <c r="T409" s="484"/>
      <c r="U409" s="233"/>
      <c r="V409" s="233"/>
      <c r="W409" s="484"/>
    </row>
    <row r="410" spans="6:23" s="36" customFormat="1" ht="12.75" x14ac:dyDescent="0.2">
      <c r="F410" s="436"/>
      <c r="G410" s="484"/>
      <c r="H410" s="484"/>
      <c r="I410" s="484"/>
      <c r="J410" s="484"/>
      <c r="K410" s="240"/>
      <c r="L410" s="276"/>
      <c r="M410" s="485"/>
      <c r="N410" s="276"/>
      <c r="O410" s="233"/>
      <c r="P410" s="233"/>
      <c r="Q410" s="233"/>
      <c r="R410" s="233"/>
      <c r="S410" s="233"/>
      <c r="T410" s="484"/>
      <c r="U410" s="233"/>
      <c r="V410" s="233"/>
      <c r="W410" s="484"/>
    </row>
    <row r="411" spans="6:23" s="36" customFormat="1" ht="12.75" x14ac:dyDescent="0.2">
      <c r="F411" s="436"/>
      <c r="G411" s="484"/>
      <c r="H411" s="484"/>
      <c r="I411" s="484"/>
      <c r="J411" s="484"/>
      <c r="K411" s="240"/>
      <c r="L411" s="276"/>
      <c r="M411" s="485"/>
      <c r="N411" s="276"/>
      <c r="O411" s="233"/>
      <c r="P411" s="233"/>
      <c r="Q411" s="233"/>
      <c r="R411" s="233"/>
      <c r="S411" s="233"/>
      <c r="T411" s="484"/>
      <c r="U411" s="233"/>
      <c r="V411" s="233"/>
      <c r="W411" s="484"/>
    </row>
    <row r="412" spans="6:23" s="36" customFormat="1" ht="12.75" x14ac:dyDescent="0.2">
      <c r="F412" s="436"/>
      <c r="G412" s="484"/>
      <c r="H412" s="484"/>
      <c r="I412" s="484"/>
      <c r="J412" s="484"/>
      <c r="K412" s="240"/>
      <c r="L412" s="276"/>
      <c r="M412" s="485"/>
      <c r="N412" s="276"/>
      <c r="O412" s="233"/>
      <c r="P412" s="233"/>
      <c r="Q412" s="233"/>
      <c r="R412" s="233"/>
      <c r="S412" s="233"/>
      <c r="T412" s="484"/>
      <c r="U412" s="233"/>
      <c r="V412" s="233"/>
      <c r="W412" s="484"/>
    </row>
    <row r="413" spans="6:23" s="36" customFormat="1" ht="12.75" x14ac:dyDescent="0.2">
      <c r="F413" s="436"/>
      <c r="G413" s="484"/>
      <c r="H413" s="484"/>
      <c r="I413" s="484"/>
      <c r="J413" s="484"/>
      <c r="K413" s="240"/>
      <c r="L413" s="276"/>
      <c r="M413" s="485"/>
      <c r="N413" s="276"/>
      <c r="O413" s="233"/>
      <c r="P413" s="233"/>
      <c r="Q413" s="233"/>
      <c r="R413" s="233"/>
      <c r="S413" s="233"/>
      <c r="T413" s="484"/>
      <c r="U413" s="233"/>
      <c r="V413" s="233"/>
      <c r="W413" s="484"/>
    </row>
    <row r="414" spans="6:23" s="36" customFormat="1" ht="12.75" x14ac:dyDescent="0.2">
      <c r="F414" s="436"/>
      <c r="G414" s="484"/>
      <c r="H414" s="484"/>
      <c r="I414" s="484"/>
      <c r="J414" s="484"/>
      <c r="K414" s="240"/>
      <c r="L414" s="276"/>
      <c r="M414" s="485"/>
      <c r="N414" s="276"/>
      <c r="O414" s="233"/>
      <c r="P414" s="233"/>
      <c r="Q414" s="233"/>
      <c r="R414" s="233"/>
      <c r="S414" s="233"/>
      <c r="T414" s="484"/>
      <c r="U414" s="233"/>
      <c r="V414" s="233"/>
      <c r="W414" s="484"/>
    </row>
    <row r="415" spans="6:23" s="36" customFormat="1" ht="12.75" x14ac:dyDescent="0.2">
      <c r="F415" s="436"/>
      <c r="G415" s="484"/>
      <c r="H415" s="484"/>
      <c r="I415" s="484"/>
      <c r="J415" s="484"/>
      <c r="K415" s="240"/>
      <c r="L415" s="276"/>
      <c r="M415" s="485"/>
      <c r="N415" s="276"/>
      <c r="O415" s="233"/>
      <c r="P415" s="233"/>
      <c r="Q415" s="233"/>
      <c r="R415" s="233"/>
      <c r="S415" s="233"/>
      <c r="T415" s="484"/>
      <c r="U415" s="233"/>
      <c r="V415" s="233"/>
      <c r="W415" s="484"/>
    </row>
    <row r="416" spans="6:23" s="36" customFormat="1" ht="12.75" x14ac:dyDescent="0.2">
      <c r="F416" s="436"/>
      <c r="G416" s="484"/>
      <c r="H416" s="484"/>
      <c r="I416" s="484"/>
      <c r="J416" s="484"/>
      <c r="K416" s="240"/>
      <c r="L416" s="276"/>
      <c r="M416" s="485"/>
      <c r="N416" s="276"/>
      <c r="O416" s="233"/>
      <c r="P416" s="233"/>
      <c r="Q416" s="233"/>
      <c r="R416" s="233"/>
      <c r="S416" s="233"/>
      <c r="T416" s="484"/>
      <c r="U416" s="233"/>
      <c r="V416" s="233"/>
      <c r="W416" s="484"/>
    </row>
    <row r="417" spans="6:23" s="36" customFormat="1" ht="12.75" x14ac:dyDescent="0.2">
      <c r="F417" s="436"/>
      <c r="G417" s="484"/>
      <c r="H417" s="484"/>
      <c r="I417" s="484"/>
      <c r="J417" s="484"/>
      <c r="K417" s="240"/>
      <c r="L417" s="276"/>
      <c r="M417" s="485"/>
      <c r="N417" s="276"/>
      <c r="O417" s="233"/>
      <c r="P417" s="233"/>
      <c r="Q417" s="233"/>
      <c r="R417" s="233"/>
      <c r="S417" s="233"/>
      <c r="T417" s="484"/>
      <c r="U417" s="233"/>
      <c r="V417" s="233"/>
      <c r="W417" s="484"/>
    </row>
    <row r="418" spans="6:23" s="36" customFormat="1" ht="12.75" x14ac:dyDescent="0.2">
      <c r="F418" s="436"/>
      <c r="G418" s="484"/>
      <c r="H418" s="484"/>
      <c r="I418" s="484"/>
      <c r="J418" s="484"/>
      <c r="K418" s="240"/>
      <c r="L418" s="276"/>
      <c r="M418" s="485"/>
      <c r="N418" s="276"/>
      <c r="O418" s="233"/>
      <c r="P418" s="233"/>
      <c r="Q418" s="233"/>
      <c r="R418" s="233"/>
      <c r="S418" s="233"/>
      <c r="T418" s="484"/>
      <c r="U418" s="233"/>
      <c r="V418" s="233"/>
      <c r="W418" s="484"/>
    </row>
    <row r="419" spans="6:23" s="36" customFormat="1" ht="12.75" x14ac:dyDescent="0.2">
      <c r="F419" s="436"/>
      <c r="G419" s="484"/>
      <c r="H419" s="484"/>
      <c r="I419" s="484"/>
      <c r="J419" s="484"/>
      <c r="K419" s="240"/>
      <c r="L419" s="276"/>
      <c r="M419" s="485"/>
      <c r="N419" s="276"/>
      <c r="O419" s="233"/>
      <c r="P419" s="233"/>
      <c r="Q419" s="233"/>
      <c r="R419" s="233"/>
      <c r="S419" s="233"/>
      <c r="T419" s="484"/>
      <c r="U419" s="233"/>
      <c r="V419" s="233"/>
      <c r="W419" s="484"/>
    </row>
    <row r="420" spans="6:23" s="36" customFormat="1" ht="12.75" x14ac:dyDescent="0.2">
      <c r="F420" s="436"/>
      <c r="G420" s="484"/>
      <c r="H420" s="484"/>
      <c r="I420" s="484"/>
      <c r="J420" s="484"/>
      <c r="K420" s="240"/>
      <c r="L420" s="276"/>
      <c r="M420" s="485"/>
      <c r="N420" s="276"/>
      <c r="O420" s="233"/>
      <c r="P420" s="233"/>
      <c r="Q420" s="233"/>
      <c r="R420" s="233"/>
      <c r="S420" s="233"/>
      <c r="T420" s="484"/>
      <c r="U420" s="233"/>
      <c r="V420" s="233"/>
      <c r="W420" s="484"/>
    </row>
    <row r="421" spans="6:23" s="36" customFormat="1" ht="12.75" x14ac:dyDescent="0.2">
      <c r="F421" s="436"/>
      <c r="G421" s="484"/>
      <c r="H421" s="484"/>
      <c r="I421" s="484"/>
      <c r="J421" s="484"/>
      <c r="K421" s="240"/>
      <c r="L421" s="276"/>
      <c r="M421" s="485"/>
      <c r="N421" s="276"/>
      <c r="O421" s="233"/>
      <c r="P421" s="233"/>
      <c r="Q421" s="233"/>
      <c r="R421" s="233"/>
      <c r="S421" s="233"/>
      <c r="T421" s="484"/>
      <c r="U421" s="233"/>
      <c r="V421" s="233"/>
      <c r="W421" s="484"/>
    </row>
    <row r="422" spans="6:23" s="36" customFormat="1" ht="12.75" x14ac:dyDescent="0.2">
      <c r="F422" s="436"/>
      <c r="G422" s="484"/>
      <c r="H422" s="484"/>
      <c r="I422" s="484"/>
      <c r="J422" s="484"/>
      <c r="K422" s="240"/>
      <c r="L422" s="276"/>
      <c r="M422" s="485"/>
      <c r="N422" s="276"/>
      <c r="O422" s="233"/>
      <c r="P422" s="233"/>
      <c r="Q422" s="233"/>
      <c r="R422" s="233"/>
      <c r="S422" s="233"/>
      <c r="T422" s="484"/>
      <c r="U422" s="233"/>
      <c r="V422" s="233"/>
      <c r="W422" s="484"/>
    </row>
    <row r="423" spans="6:23" s="36" customFormat="1" ht="12.75" x14ac:dyDescent="0.2">
      <c r="F423" s="436"/>
      <c r="G423" s="484"/>
      <c r="H423" s="484"/>
      <c r="I423" s="484"/>
      <c r="J423" s="484"/>
      <c r="K423" s="240"/>
      <c r="L423" s="276"/>
      <c r="M423" s="485"/>
      <c r="N423" s="276"/>
      <c r="O423" s="233"/>
      <c r="P423" s="233"/>
      <c r="Q423" s="233"/>
      <c r="R423" s="233"/>
      <c r="S423" s="233"/>
      <c r="T423" s="484"/>
      <c r="U423" s="233"/>
      <c r="V423" s="233"/>
      <c r="W423" s="484"/>
    </row>
    <row r="424" spans="6:23" s="36" customFormat="1" ht="12.75" x14ac:dyDescent="0.2">
      <c r="F424" s="436"/>
      <c r="G424" s="484"/>
      <c r="H424" s="484"/>
      <c r="I424" s="484"/>
      <c r="J424" s="484"/>
      <c r="K424" s="240"/>
      <c r="L424" s="276"/>
      <c r="M424" s="485"/>
      <c r="N424" s="276"/>
      <c r="O424" s="233"/>
      <c r="P424" s="233"/>
      <c r="Q424" s="233"/>
      <c r="R424" s="233"/>
      <c r="S424" s="233"/>
      <c r="T424" s="484"/>
      <c r="U424" s="233"/>
      <c r="V424" s="233"/>
      <c r="W424" s="484"/>
    </row>
    <row r="425" spans="6:23" s="36" customFormat="1" ht="12.75" x14ac:dyDescent="0.2">
      <c r="F425" s="436"/>
      <c r="G425" s="484"/>
      <c r="H425" s="484"/>
      <c r="I425" s="484"/>
      <c r="J425" s="484"/>
      <c r="K425" s="240"/>
      <c r="L425" s="276"/>
      <c r="M425" s="485"/>
      <c r="N425" s="276"/>
      <c r="O425" s="233"/>
      <c r="P425" s="233"/>
      <c r="Q425" s="233"/>
      <c r="R425" s="233"/>
      <c r="S425" s="233"/>
      <c r="T425" s="484"/>
      <c r="U425" s="233"/>
      <c r="V425" s="233"/>
      <c r="W425" s="484"/>
    </row>
    <row r="426" spans="6:23" s="36" customFormat="1" ht="12.75" x14ac:dyDescent="0.2">
      <c r="F426" s="436"/>
      <c r="G426" s="484"/>
      <c r="H426" s="484"/>
      <c r="I426" s="484"/>
      <c r="J426" s="484"/>
      <c r="K426" s="240"/>
      <c r="L426" s="276"/>
      <c r="M426" s="485"/>
      <c r="N426" s="276"/>
      <c r="O426" s="233"/>
      <c r="P426" s="233"/>
      <c r="Q426" s="233"/>
      <c r="R426" s="233"/>
      <c r="S426" s="233"/>
      <c r="T426" s="484"/>
      <c r="U426" s="233"/>
      <c r="V426" s="233"/>
      <c r="W426" s="484"/>
    </row>
    <row r="427" spans="6:23" s="36" customFormat="1" ht="12.75" x14ac:dyDescent="0.2">
      <c r="F427" s="436"/>
      <c r="G427" s="484"/>
      <c r="H427" s="484"/>
      <c r="I427" s="484"/>
      <c r="J427" s="484"/>
      <c r="K427" s="240"/>
      <c r="L427" s="276"/>
      <c r="M427" s="485"/>
      <c r="N427" s="276"/>
      <c r="O427" s="233"/>
      <c r="P427" s="233"/>
      <c r="Q427" s="233"/>
      <c r="R427" s="233"/>
      <c r="S427" s="233"/>
      <c r="T427" s="484"/>
      <c r="U427" s="233"/>
      <c r="V427" s="233"/>
      <c r="W427" s="484"/>
    </row>
    <row r="428" spans="6:23" s="36" customFormat="1" ht="12.75" x14ac:dyDescent="0.2">
      <c r="F428" s="436"/>
      <c r="G428" s="484"/>
      <c r="H428" s="484"/>
      <c r="I428" s="484"/>
      <c r="J428" s="484"/>
      <c r="K428" s="240"/>
      <c r="L428" s="276"/>
      <c r="M428" s="485"/>
      <c r="N428" s="276"/>
      <c r="O428" s="233"/>
      <c r="P428" s="233"/>
      <c r="Q428" s="233"/>
      <c r="R428" s="233"/>
      <c r="S428" s="233"/>
      <c r="T428" s="484"/>
      <c r="U428" s="233"/>
      <c r="V428" s="233"/>
      <c r="W428" s="484"/>
    </row>
    <row r="429" spans="6:23" s="36" customFormat="1" ht="12.75" x14ac:dyDescent="0.2">
      <c r="F429" s="436"/>
      <c r="G429" s="484"/>
      <c r="H429" s="484"/>
      <c r="I429" s="484"/>
      <c r="J429" s="484"/>
      <c r="K429" s="240"/>
      <c r="L429" s="276"/>
      <c r="M429" s="485"/>
      <c r="N429" s="276"/>
      <c r="O429" s="233"/>
      <c r="P429" s="233"/>
      <c r="Q429" s="233"/>
      <c r="R429" s="233"/>
      <c r="S429" s="233"/>
      <c r="T429" s="484"/>
      <c r="U429" s="233"/>
      <c r="V429" s="233"/>
      <c r="W429" s="484"/>
    </row>
    <row r="430" spans="6:23" s="36" customFormat="1" ht="12.75" x14ac:dyDescent="0.2">
      <c r="F430" s="436"/>
      <c r="G430" s="484"/>
      <c r="H430" s="484"/>
      <c r="I430" s="484"/>
      <c r="J430" s="484"/>
      <c r="K430" s="240"/>
      <c r="L430" s="276"/>
      <c r="M430" s="485"/>
      <c r="N430" s="276"/>
      <c r="O430" s="233"/>
      <c r="P430" s="233"/>
      <c r="Q430" s="233"/>
      <c r="R430" s="233"/>
      <c r="S430" s="233"/>
      <c r="T430" s="484"/>
      <c r="U430" s="233"/>
      <c r="V430" s="233"/>
      <c r="W430" s="484"/>
    </row>
    <row r="431" spans="6:23" s="36" customFormat="1" ht="12.75" x14ac:dyDescent="0.2">
      <c r="F431" s="436"/>
      <c r="G431" s="484"/>
      <c r="H431" s="484"/>
      <c r="I431" s="484"/>
      <c r="J431" s="484"/>
      <c r="K431" s="240"/>
      <c r="L431" s="276"/>
      <c r="M431" s="485"/>
      <c r="N431" s="276"/>
      <c r="O431" s="233"/>
      <c r="P431" s="233"/>
      <c r="Q431" s="233"/>
      <c r="R431" s="233"/>
      <c r="S431" s="233"/>
      <c r="T431" s="484"/>
      <c r="U431" s="233"/>
      <c r="V431" s="233"/>
      <c r="W431" s="484"/>
    </row>
    <row r="432" spans="6:23" s="36" customFormat="1" ht="12.75" x14ac:dyDescent="0.2">
      <c r="F432" s="436"/>
      <c r="G432" s="484"/>
      <c r="H432" s="484"/>
      <c r="I432" s="484"/>
      <c r="J432" s="484"/>
      <c r="K432" s="240"/>
      <c r="L432" s="276"/>
      <c r="M432" s="485"/>
      <c r="N432" s="276"/>
      <c r="O432" s="233"/>
      <c r="P432" s="233"/>
      <c r="Q432" s="233"/>
      <c r="R432" s="233"/>
      <c r="S432" s="233"/>
      <c r="T432" s="484"/>
      <c r="U432" s="233"/>
      <c r="V432" s="233"/>
      <c r="W432" s="484"/>
    </row>
    <row r="433" spans="6:23" s="36" customFormat="1" ht="12.75" x14ac:dyDescent="0.2">
      <c r="F433" s="436"/>
      <c r="G433" s="484"/>
      <c r="H433" s="484"/>
      <c r="I433" s="484"/>
      <c r="J433" s="484"/>
      <c r="K433" s="240"/>
      <c r="L433" s="276"/>
      <c r="M433" s="485"/>
      <c r="N433" s="276"/>
      <c r="O433" s="233"/>
      <c r="P433" s="233"/>
      <c r="Q433" s="233"/>
      <c r="R433" s="233"/>
      <c r="S433" s="233"/>
      <c r="T433" s="484"/>
      <c r="U433" s="233"/>
      <c r="V433" s="233"/>
      <c r="W433" s="484"/>
    </row>
    <row r="434" spans="6:23" s="36" customFormat="1" ht="12.75" x14ac:dyDescent="0.2">
      <c r="F434" s="436"/>
      <c r="G434" s="484"/>
      <c r="H434" s="484"/>
      <c r="I434" s="484"/>
      <c r="J434" s="484"/>
      <c r="K434" s="240"/>
      <c r="L434" s="276"/>
      <c r="M434" s="485"/>
      <c r="N434" s="276"/>
      <c r="O434" s="233"/>
      <c r="P434" s="233"/>
      <c r="Q434" s="233"/>
      <c r="R434" s="233"/>
      <c r="S434" s="233"/>
      <c r="T434" s="484"/>
      <c r="U434" s="233"/>
      <c r="V434" s="233"/>
      <c r="W434" s="484"/>
    </row>
    <row r="435" spans="6:23" s="36" customFormat="1" ht="12.75" x14ac:dyDescent="0.2">
      <c r="F435" s="436"/>
      <c r="G435" s="484"/>
      <c r="H435" s="484"/>
      <c r="I435" s="484"/>
      <c r="J435" s="484"/>
      <c r="K435" s="240"/>
      <c r="L435" s="276"/>
      <c r="M435" s="485"/>
      <c r="N435" s="276"/>
      <c r="O435" s="233"/>
      <c r="P435" s="233"/>
      <c r="Q435" s="233"/>
      <c r="R435" s="233"/>
      <c r="S435" s="233"/>
      <c r="T435" s="484"/>
      <c r="U435" s="233"/>
      <c r="V435" s="233"/>
      <c r="W435" s="484"/>
    </row>
    <row r="436" spans="6:23" s="36" customFormat="1" ht="12.75" x14ac:dyDescent="0.2">
      <c r="F436" s="436"/>
      <c r="G436" s="484"/>
      <c r="H436" s="484"/>
      <c r="I436" s="484"/>
      <c r="J436" s="484"/>
      <c r="K436" s="240"/>
      <c r="L436" s="276"/>
      <c r="M436" s="485"/>
      <c r="N436" s="276"/>
      <c r="O436" s="233"/>
      <c r="P436" s="233"/>
      <c r="Q436" s="233"/>
      <c r="R436" s="233"/>
      <c r="S436" s="233"/>
      <c r="T436" s="484"/>
      <c r="U436" s="233"/>
      <c r="V436" s="233"/>
      <c r="W436" s="484"/>
    </row>
    <row r="437" spans="6:23" s="36" customFormat="1" ht="12.75" x14ac:dyDescent="0.2">
      <c r="F437" s="436"/>
      <c r="G437" s="484"/>
      <c r="H437" s="484"/>
      <c r="I437" s="484"/>
      <c r="J437" s="484"/>
      <c r="K437" s="240"/>
      <c r="L437" s="276"/>
      <c r="M437" s="485"/>
      <c r="N437" s="276"/>
      <c r="O437" s="233"/>
      <c r="P437" s="233"/>
      <c r="Q437" s="233"/>
      <c r="R437" s="233"/>
      <c r="S437" s="233"/>
      <c r="T437" s="484"/>
      <c r="U437" s="233"/>
      <c r="V437" s="233"/>
      <c r="W437" s="484"/>
    </row>
    <row r="438" spans="6:23" s="36" customFormat="1" ht="12.75" x14ac:dyDescent="0.2">
      <c r="F438" s="436"/>
      <c r="G438" s="484"/>
      <c r="H438" s="484"/>
      <c r="I438" s="484"/>
      <c r="J438" s="484"/>
      <c r="K438" s="240"/>
      <c r="L438" s="276"/>
      <c r="M438" s="485"/>
      <c r="N438" s="276"/>
      <c r="O438" s="233"/>
      <c r="P438" s="233"/>
      <c r="Q438" s="233"/>
      <c r="R438" s="233"/>
      <c r="S438" s="233"/>
      <c r="T438" s="484"/>
      <c r="U438" s="233"/>
      <c r="V438" s="233"/>
      <c r="W438" s="484"/>
    </row>
    <row r="439" spans="6:23" s="36" customFormat="1" ht="12.75" x14ac:dyDescent="0.2">
      <c r="F439" s="436"/>
      <c r="G439" s="484"/>
      <c r="H439" s="484"/>
      <c r="I439" s="484"/>
      <c r="J439" s="484"/>
      <c r="K439" s="240"/>
      <c r="L439" s="276"/>
      <c r="M439" s="485"/>
      <c r="N439" s="276"/>
      <c r="O439" s="233"/>
      <c r="P439" s="233"/>
      <c r="Q439" s="233"/>
      <c r="R439" s="233"/>
      <c r="S439" s="233"/>
      <c r="T439" s="484"/>
      <c r="U439" s="233"/>
      <c r="V439" s="233"/>
      <c r="W439" s="484"/>
    </row>
    <row r="440" spans="6:23" s="36" customFormat="1" ht="12.75" x14ac:dyDescent="0.2">
      <c r="F440" s="436"/>
      <c r="G440" s="484"/>
      <c r="H440" s="484"/>
      <c r="I440" s="484"/>
      <c r="J440" s="484"/>
      <c r="K440" s="240"/>
      <c r="L440" s="276"/>
      <c r="M440" s="485"/>
      <c r="N440" s="276"/>
      <c r="O440" s="233"/>
      <c r="P440" s="233"/>
      <c r="Q440" s="233"/>
      <c r="R440" s="233"/>
      <c r="S440" s="233"/>
      <c r="T440" s="484"/>
      <c r="U440" s="233"/>
      <c r="V440" s="233"/>
      <c r="W440" s="484"/>
    </row>
    <row r="441" spans="6:23" s="36" customFormat="1" ht="12.75" x14ac:dyDescent="0.2">
      <c r="F441" s="436"/>
      <c r="G441" s="484"/>
      <c r="H441" s="484"/>
      <c r="I441" s="484"/>
      <c r="J441" s="484"/>
      <c r="K441" s="240"/>
      <c r="L441" s="276"/>
      <c r="M441" s="485"/>
      <c r="N441" s="276"/>
      <c r="O441" s="233"/>
      <c r="P441" s="233"/>
      <c r="Q441" s="233"/>
      <c r="R441" s="233"/>
      <c r="S441" s="233"/>
      <c r="T441" s="484"/>
      <c r="U441" s="233"/>
      <c r="V441" s="233"/>
      <c r="W441" s="484"/>
    </row>
    <row r="442" spans="6:23" s="36" customFormat="1" ht="12.75" x14ac:dyDescent="0.2">
      <c r="F442" s="436"/>
      <c r="G442" s="484"/>
      <c r="H442" s="484"/>
      <c r="I442" s="484"/>
      <c r="J442" s="484"/>
      <c r="K442" s="240"/>
      <c r="L442" s="276"/>
      <c r="M442" s="485"/>
      <c r="N442" s="276"/>
      <c r="O442" s="233"/>
      <c r="P442" s="233"/>
      <c r="Q442" s="233"/>
      <c r="R442" s="233"/>
      <c r="S442" s="233"/>
      <c r="T442" s="484"/>
      <c r="U442" s="233"/>
      <c r="V442" s="233"/>
      <c r="W442" s="484"/>
    </row>
    <row r="443" spans="6:23" s="36" customFormat="1" ht="12.75" x14ac:dyDescent="0.2">
      <c r="F443" s="436"/>
      <c r="G443" s="484"/>
      <c r="H443" s="484"/>
      <c r="I443" s="484"/>
      <c r="J443" s="484"/>
      <c r="K443" s="240"/>
      <c r="L443" s="276"/>
      <c r="M443" s="485"/>
      <c r="N443" s="276"/>
      <c r="O443" s="233"/>
      <c r="P443" s="233"/>
      <c r="Q443" s="233"/>
      <c r="R443" s="233"/>
      <c r="S443" s="233"/>
      <c r="T443" s="484"/>
      <c r="U443" s="233"/>
      <c r="V443" s="233"/>
      <c r="W443" s="484"/>
    </row>
    <row r="444" spans="6:23" s="36" customFormat="1" ht="12.75" x14ac:dyDescent="0.2">
      <c r="F444" s="436"/>
      <c r="G444" s="484"/>
      <c r="H444" s="484"/>
      <c r="I444" s="484"/>
      <c r="J444" s="484"/>
      <c r="K444" s="240"/>
      <c r="L444" s="276"/>
      <c r="M444" s="485"/>
      <c r="N444" s="276"/>
      <c r="O444" s="233"/>
      <c r="P444" s="233"/>
      <c r="Q444" s="233"/>
      <c r="R444" s="233"/>
      <c r="S444" s="233"/>
      <c r="T444" s="484"/>
      <c r="U444" s="233"/>
      <c r="V444" s="233"/>
      <c r="W444" s="484"/>
    </row>
    <row r="445" spans="6:23" s="36" customFormat="1" ht="12.75" x14ac:dyDescent="0.2">
      <c r="F445" s="436"/>
      <c r="G445" s="484"/>
      <c r="H445" s="484"/>
      <c r="I445" s="484"/>
      <c r="J445" s="484"/>
      <c r="K445" s="240"/>
      <c r="L445" s="276"/>
      <c r="M445" s="485"/>
      <c r="N445" s="276"/>
      <c r="O445" s="233"/>
      <c r="P445" s="233"/>
      <c r="Q445" s="233"/>
      <c r="R445" s="233"/>
      <c r="S445" s="233"/>
      <c r="T445" s="484"/>
      <c r="U445" s="233"/>
      <c r="V445" s="233"/>
      <c r="W445" s="484"/>
    </row>
    <row r="446" spans="6:23" s="36" customFormat="1" ht="12.75" x14ac:dyDescent="0.2">
      <c r="F446" s="436"/>
      <c r="G446" s="484"/>
      <c r="H446" s="484"/>
      <c r="I446" s="484"/>
      <c r="J446" s="484"/>
      <c r="K446" s="240"/>
      <c r="L446" s="276"/>
      <c r="M446" s="485"/>
      <c r="N446" s="276"/>
      <c r="O446" s="233"/>
      <c r="P446" s="233"/>
      <c r="Q446" s="233"/>
      <c r="R446" s="233"/>
      <c r="S446" s="233"/>
      <c r="T446" s="484"/>
      <c r="U446" s="233"/>
      <c r="V446" s="233"/>
      <c r="W446" s="484"/>
    </row>
    <row r="447" spans="6:23" s="36" customFormat="1" ht="12.75" x14ac:dyDescent="0.2">
      <c r="F447" s="436"/>
      <c r="G447" s="484"/>
      <c r="H447" s="484"/>
      <c r="I447" s="484"/>
      <c r="J447" s="484"/>
      <c r="K447" s="240"/>
      <c r="L447" s="276"/>
      <c r="M447" s="485"/>
      <c r="N447" s="276"/>
      <c r="O447" s="233"/>
      <c r="P447" s="233"/>
      <c r="Q447" s="233"/>
      <c r="R447" s="233"/>
      <c r="S447" s="233"/>
      <c r="T447" s="484"/>
      <c r="U447" s="233"/>
      <c r="V447" s="233"/>
      <c r="W447" s="484"/>
    </row>
    <row r="448" spans="6:23" s="36" customFormat="1" ht="12.75" x14ac:dyDescent="0.2">
      <c r="F448" s="436"/>
      <c r="G448" s="484"/>
      <c r="H448" s="484"/>
      <c r="I448" s="484"/>
      <c r="J448" s="484"/>
      <c r="K448" s="240"/>
      <c r="L448" s="276"/>
      <c r="M448" s="485"/>
      <c r="N448" s="276"/>
      <c r="O448" s="233"/>
      <c r="P448" s="233"/>
      <c r="Q448" s="233"/>
      <c r="R448" s="233"/>
      <c r="S448" s="233"/>
      <c r="T448" s="484"/>
      <c r="U448" s="233"/>
      <c r="V448" s="233"/>
      <c r="W448" s="484"/>
    </row>
    <row r="449" spans="6:23" s="36" customFormat="1" ht="12.75" x14ac:dyDescent="0.2">
      <c r="F449" s="436"/>
      <c r="G449" s="484"/>
      <c r="H449" s="484"/>
      <c r="I449" s="484"/>
      <c r="J449" s="484"/>
      <c r="K449" s="240"/>
      <c r="L449" s="276"/>
      <c r="M449" s="485"/>
      <c r="N449" s="276"/>
      <c r="O449" s="233"/>
      <c r="P449" s="233"/>
      <c r="Q449" s="233"/>
      <c r="R449" s="233"/>
      <c r="S449" s="233"/>
      <c r="T449" s="484"/>
      <c r="U449" s="233"/>
      <c r="V449" s="233"/>
      <c r="W449" s="484"/>
    </row>
    <row r="450" spans="6:23" s="36" customFormat="1" ht="12.75" x14ac:dyDescent="0.2">
      <c r="F450" s="436"/>
      <c r="G450" s="484"/>
      <c r="H450" s="484"/>
      <c r="I450" s="484"/>
      <c r="J450" s="484"/>
      <c r="K450" s="240"/>
      <c r="L450" s="276"/>
      <c r="M450" s="485"/>
      <c r="N450" s="276"/>
      <c r="O450" s="233"/>
      <c r="P450" s="233"/>
      <c r="Q450" s="233"/>
      <c r="R450" s="233"/>
      <c r="S450" s="233"/>
      <c r="T450" s="484"/>
      <c r="U450" s="233"/>
      <c r="V450" s="233"/>
      <c r="W450" s="484"/>
    </row>
    <row r="451" spans="6:23" s="36" customFormat="1" ht="12.75" x14ac:dyDescent="0.2">
      <c r="F451" s="436"/>
      <c r="G451" s="484"/>
      <c r="H451" s="484"/>
      <c r="I451" s="484"/>
      <c r="J451" s="484"/>
      <c r="K451" s="240"/>
      <c r="L451" s="276"/>
      <c r="M451" s="485"/>
      <c r="N451" s="276"/>
      <c r="O451" s="233"/>
      <c r="P451" s="233"/>
      <c r="Q451" s="233"/>
      <c r="R451" s="233"/>
      <c r="S451" s="233"/>
      <c r="T451" s="484"/>
      <c r="U451" s="233"/>
      <c r="V451" s="233"/>
      <c r="W451" s="484"/>
    </row>
    <row r="452" spans="6:23" s="36" customFormat="1" ht="12.75" x14ac:dyDescent="0.2">
      <c r="F452" s="436"/>
      <c r="G452" s="484"/>
      <c r="H452" s="484"/>
      <c r="I452" s="484"/>
      <c r="J452" s="484"/>
      <c r="K452" s="240"/>
      <c r="L452" s="276"/>
      <c r="M452" s="485"/>
      <c r="N452" s="276"/>
      <c r="O452" s="233"/>
      <c r="P452" s="233"/>
      <c r="Q452" s="233"/>
      <c r="R452" s="233"/>
      <c r="S452" s="233"/>
      <c r="T452" s="484"/>
      <c r="U452" s="233"/>
      <c r="V452" s="233"/>
      <c r="W452" s="484"/>
    </row>
    <row r="453" spans="6:23" s="36" customFormat="1" ht="12.75" x14ac:dyDescent="0.2">
      <c r="F453" s="436"/>
      <c r="G453" s="484"/>
      <c r="H453" s="484"/>
      <c r="I453" s="484"/>
      <c r="J453" s="484"/>
      <c r="K453" s="240"/>
      <c r="L453" s="276"/>
      <c r="M453" s="485"/>
      <c r="N453" s="276"/>
      <c r="O453" s="233"/>
      <c r="P453" s="233"/>
      <c r="Q453" s="233"/>
      <c r="R453" s="233"/>
      <c r="S453" s="233"/>
      <c r="T453" s="484"/>
      <c r="U453" s="233"/>
      <c r="V453" s="233"/>
      <c r="W453" s="484"/>
    </row>
    <row r="454" spans="6:23" s="36" customFormat="1" ht="12.75" x14ac:dyDescent="0.2">
      <c r="F454" s="436"/>
      <c r="G454" s="484"/>
      <c r="H454" s="484"/>
      <c r="I454" s="484"/>
      <c r="J454" s="484"/>
      <c r="K454" s="240"/>
      <c r="L454" s="276"/>
      <c r="M454" s="485"/>
      <c r="N454" s="276"/>
      <c r="O454" s="233"/>
      <c r="P454" s="233"/>
      <c r="Q454" s="233"/>
      <c r="R454" s="233"/>
      <c r="S454" s="233"/>
      <c r="T454" s="484"/>
      <c r="U454" s="233"/>
      <c r="V454" s="233"/>
      <c r="W454" s="484"/>
    </row>
    <row r="455" spans="6:23" s="36" customFormat="1" ht="12.75" x14ac:dyDescent="0.2">
      <c r="F455" s="436"/>
      <c r="G455" s="484"/>
      <c r="H455" s="484"/>
      <c r="I455" s="484"/>
      <c r="J455" s="484"/>
      <c r="K455" s="240"/>
      <c r="L455" s="276"/>
      <c r="M455" s="485"/>
      <c r="N455" s="276"/>
      <c r="O455" s="233"/>
      <c r="P455" s="233"/>
      <c r="Q455" s="233"/>
      <c r="R455" s="233"/>
      <c r="S455" s="233"/>
      <c r="T455" s="484"/>
      <c r="U455" s="233"/>
      <c r="V455" s="233"/>
      <c r="W455" s="484"/>
    </row>
    <row r="456" spans="6:23" s="36" customFormat="1" ht="12.75" x14ac:dyDescent="0.2">
      <c r="F456" s="436"/>
      <c r="G456" s="484"/>
      <c r="H456" s="484"/>
      <c r="I456" s="484"/>
      <c r="J456" s="484"/>
      <c r="K456" s="240"/>
      <c r="L456" s="276"/>
      <c r="M456" s="485"/>
      <c r="N456" s="276"/>
      <c r="O456" s="233"/>
      <c r="P456" s="233"/>
      <c r="Q456" s="233"/>
      <c r="R456" s="233"/>
      <c r="S456" s="233"/>
      <c r="T456" s="484"/>
      <c r="U456" s="233"/>
      <c r="V456" s="233"/>
      <c r="W456" s="484"/>
    </row>
    <row r="457" spans="6:23" s="36" customFormat="1" ht="12.75" x14ac:dyDescent="0.2">
      <c r="F457" s="436"/>
      <c r="G457" s="484"/>
      <c r="H457" s="484"/>
      <c r="I457" s="484"/>
      <c r="J457" s="484"/>
      <c r="K457" s="240"/>
      <c r="L457" s="276"/>
      <c r="M457" s="485"/>
      <c r="N457" s="276"/>
      <c r="O457" s="233"/>
      <c r="P457" s="233"/>
      <c r="Q457" s="233"/>
      <c r="R457" s="233"/>
      <c r="S457" s="233"/>
      <c r="T457" s="484"/>
      <c r="U457" s="233"/>
      <c r="V457" s="233"/>
      <c r="W457" s="484"/>
    </row>
    <row r="458" spans="6:23" s="36" customFormat="1" ht="12.75" x14ac:dyDescent="0.2">
      <c r="F458" s="436"/>
      <c r="G458" s="484"/>
      <c r="H458" s="484"/>
      <c r="I458" s="484"/>
      <c r="J458" s="484"/>
      <c r="K458" s="240"/>
      <c r="L458" s="276"/>
      <c r="M458" s="485"/>
      <c r="N458" s="276"/>
      <c r="O458" s="233"/>
      <c r="P458" s="233"/>
      <c r="Q458" s="233"/>
      <c r="R458" s="233"/>
      <c r="S458" s="233"/>
      <c r="T458" s="484"/>
      <c r="U458" s="233"/>
      <c r="V458" s="233"/>
      <c r="W458" s="484"/>
    </row>
    <row r="459" spans="6:23" s="36" customFormat="1" ht="12.75" x14ac:dyDescent="0.2">
      <c r="F459" s="436"/>
      <c r="G459" s="484"/>
      <c r="H459" s="484"/>
      <c r="I459" s="484"/>
      <c r="J459" s="484"/>
      <c r="K459" s="240"/>
      <c r="L459" s="276"/>
      <c r="M459" s="485"/>
      <c r="N459" s="276"/>
      <c r="O459" s="233"/>
      <c r="P459" s="233"/>
      <c r="Q459" s="233"/>
      <c r="R459" s="233"/>
      <c r="S459" s="233"/>
      <c r="T459" s="484"/>
      <c r="U459" s="233"/>
      <c r="V459" s="233"/>
      <c r="W459" s="484"/>
    </row>
    <row r="460" spans="6:23" s="36" customFormat="1" ht="12.75" x14ac:dyDescent="0.2">
      <c r="F460" s="436"/>
      <c r="G460" s="484"/>
      <c r="H460" s="484"/>
      <c r="I460" s="484"/>
      <c r="J460" s="484"/>
      <c r="K460" s="240"/>
      <c r="L460" s="276"/>
      <c r="M460" s="485"/>
      <c r="N460" s="276"/>
      <c r="O460" s="233"/>
      <c r="P460" s="233"/>
      <c r="Q460" s="233"/>
      <c r="R460" s="233"/>
      <c r="S460" s="233"/>
      <c r="T460" s="484"/>
      <c r="U460" s="233"/>
      <c r="V460" s="233"/>
      <c r="W460" s="484"/>
    </row>
    <row r="461" spans="6:23" s="36" customFormat="1" ht="12.75" x14ac:dyDescent="0.2">
      <c r="F461" s="436"/>
      <c r="G461" s="484"/>
      <c r="H461" s="484"/>
      <c r="I461" s="484"/>
      <c r="J461" s="484"/>
      <c r="K461" s="240"/>
      <c r="L461" s="276"/>
      <c r="M461" s="485"/>
      <c r="N461" s="276"/>
      <c r="O461" s="233"/>
      <c r="P461" s="233"/>
      <c r="Q461" s="233"/>
      <c r="R461" s="233"/>
      <c r="S461" s="233"/>
      <c r="T461" s="484"/>
      <c r="U461" s="233"/>
      <c r="V461" s="233"/>
      <c r="W461" s="484"/>
    </row>
    <row r="462" spans="6:23" s="36" customFormat="1" ht="12.75" x14ac:dyDescent="0.2">
      <c r="F462" s="436"/>
      <c r="G462" s="484"/>
      <c r="H462" s="484"/>
      <c r="I462" s="484"/>
      <c r="J462" s="484"/>
      <c r="K462" s="240"/>
      <c r="L462" s="276"/>
      <c r="M462" s="485"/>
      <c r="N462" s="276"/>
      <c r="O462" s="233"/>
      <c r="P462" s="233"/>
      <c r="Q462" s="233"/>
      <c r="R462" s="233"/>
      <c r="S462" s="233"/>
      <c r="T462" s="484"/>
      <c r="U462" s="233"/>
      <c r="V462" s="233"/>
      <c r="W462" s="484"/>
    </row>
    <row r="463" spans="6:23" s="36" customFormat="1" ht="12.75" x14ac:dyDescent="0.2">
      <c r="F463" s="436"/>
      <c r="G463" s="484"/>
      <c r="H463" s="484"/>
      <c r="I463" s="484"/>
      <c r="J463" s="484"/>
      <c r="K463" s="240"/>
      <c r="L463" s="276"/>
      <c r="M463" s="485"/>
      <c r="N463" s="276"/>
      <c r="O463" s="233"/>
      <c r="P463" s="233"/>
      <c r="Q463" s="233"/>
      <c r="R463" s="233"/>
      <c r="S463" s="233"/>
      <c r="T463" s="484"/>
      <c r="U463" s="233"/>
      <c r="V463" s="233"/>
      <c r="W463" s="484"/>
    </row>
    <row r="464" spans="6:23" s="36" customFormat="1" ht="12.75" x14ac:dyDescent="0.2">
      <c r="F464" s="436"/>
      <c r="G464" s="484"/>
      <c r="H464" s="484"/>
      <c r="I464" s="484"/>
      <c r="J464" s="484"/>
      <c r="K464" s="240"/>
      <c r="L464" s="276"/>
      <c r="M464" s="485"/>
      <c r="N464" s="276"/>
      <c r="O464" s="233"/>
      <c r="P464" s="233"/>
      <c r="Q464" s="233"/>
      <c r="R464" s="233"/>
      <c r="S464" s="233"/>
      <c r="T464" s="484"/>
      <c r="U464" s="233"/>
      <c r="V464" s="233"/>
      <c r="W464" s="484"/>
    </row>
    <row r="465" spans="6:23" s="36" customFormat="1" ht="12.75" x14ac:dyDescent="0.2">
      <c r="F465" s="436"/>
      <c r="G465" s="484"/>
      <c r="H465" s="484"/>
      <c r="I465" s="484"/>
      <c r="J465" s="484"/>
      <c r="K465" s="240"/>
      <c r="L465" s="276"/>
      <c r="M465" s="485"/>
      <c r="N465" s="276"/>
      <c r="O465" s="233"/>
      <c r="P465" s="233"/>
      <c r="Q465" s="233"/>
      <c r="R465" s="233"/>
      <c r="S465" s="233"/>
      <c r="T465" s="484"/>
      <c r="U465" s="233"/>
      <c r="V465" s="233"/>
      <c r="W465" s="484"/>
    </row>
    <row r="466" spans="6:23" s="36" customFormat="1" ht="12.75" x14ac:dyDescent="0.2">
      <c r="F466" s="436"/>
      <c r="G466" s="484"/>
      <c r="H466" s="484"/>
      <c r="I466" s="484"/>
      <c r="J466" s="484"/>
      <c r="K466" s="240"/>
      <c r="L466" s="276"/>
      <c r="M466" s="485"/>
      <c r="N466" s="276"/>
      <c r="O466" s="233"/>
      <c r="P466" s="233"/>
      <c r="Q466" s="233"/>
      <c r="R466" s="233"/>
      <c r="S466" s="233"/>
      <c r="T466" s="484"/>
      <c r="U466" s="233"/>
      <c r="V466" s="233"/>
      <c r="W466" s="484"/>
    </row>
    <row r="467" spans="6:23" s="36" customFormat="1" ht="12.75" x14ac:dyDescent="0.2">
      <c r="F467" s="436"/>
      <c r="G467" s="484"/>
      <c r="H467" s="484"/>
      <c r="I467" s="484"/>
      <c r="J467" s="484"/>
      <c r="K467" s="240"/>
      <c r="L467" s="276"/>
      <c r="M467" s="485"/>
      <c r="N467" s="276"/>
      <c r="O467" s="233"/>
      <c r="P467" s="233"/>
      <c r="Q467" s="233"/>
      <c r="R467" s="233"/>
      <c r="S467" s="233"/>
      <c r="T467" s="484"/>
      <c r="U467" s="233"/>
      <c r="V467" s="233"/>
      <c r="W467" s="484"/>
    </row>
    <row r="468" spans="6:23" s="36" customFormat="1" ht="12.75" x14ac:dyDescent="0.2">
      <c r="F468" s="436"/>
      <c r="G468" s="484"/>
      <c r="H468" s="484"/>
      <c r="I468" s="484"/>
      <c r="J468" s="484"/>
      <c r="K468" s="240"/>
      <c r="L468" s="276"/>
      <c r="M468" s="485"/>
      <c r="N468" s="276"/>
      <c r="O468" s="233"/>
      <c r="P468" s="233"/>
      <c r="Q468" s="233"/>
      <c r="R468" s="233"/>
      <c r="S468" s="233"/>
      <c r="T468" s="484"/>
      <c r="U468" s="233"/>
      <c r="V468" s="233"/>
      <c r="W468" s="484"/>
    </row>
    <row r="469" spans="6:23" s="36" customFormat="1" ht="12.75" x14ac:dyDescent="0.2">
      <c r="F469" s="436"/>
      <c r="G469" s="484"/>
      <c r="H469" s="484"/>
      <c r="I469" s="484"/>
      <c r="J469" s="484"/>
      <c r="K469" s="240"/>
      <c r="L469" s="276"/>
      <c r="M469" s="485"/>
      <c r="N469" s="276"/>
      <c r="O469" s="233"/>
      <c r="P469" s="233"/>
      <c r="Q469" s="233"/>
      <c r="R469" s="233"/>
      <c r="S469" s="233"/>
      <c r="T469" s="484"/>
      <c r="U469" s="233"/>
      <c r="V469" s="233"/>
      <c r="W469" s="484"/>
    </row>
    <row r="470" spans="6:23" s="36" customFormat="1" ht="12.75" x14ac:dyDescent="0.2">
      <c r="F470" s="436"/>
      <c r="G470" s="484"/>
      <c r="H470" s="484"/>
      <c r="I470" s="484"/>
      <c r="J470" s="484"/>
      <c r="K470" s="240"/>
      <c r="L470" s="276"/>
      <c r="M470" s="485"/>
      <c r="N470" s="276"/>
      <c r="O470" s="233"/>
      <c r="P470" s="233"/>
      <c r="Q470" s="233"/>
      <c r="R470" s="233"/>
      <c r="S470" s="233"/>
      <c r="T470" s="484"/>
      <c r="U470" s="233"/>
      <c r="V470" s="233"/>
      <c r="W470" s="484"/>
    </row>
    <row r="471" spans="6:23" s="36" customFormat="1" ht="12.75" x14ac:dyDescent="0.2">
      <c r="F471" s="436"/>
      <c r="G471" s="484"/>
      <c r="H471" s="484"/>
      <c r="I471" s="484"/>
      <c r="J471" s="484"/>
      <c r="K471" s="240"/>
      <c r="L471" s="276"/>
      <c r="M471" s="485"/>
      <c r="N471" s="276"/>
      <c r="O471" s="233"/>
      <c r="P471" s="233"/>
      <c r="Q471" s="233"/>
      <c r="R471" s="233"/>
      <c r="S471" s="233"/>
      <c r="T471" s="484"/>
      <c r="U471" s="233"/>
      <c r="V471" s="233"/>
      <c r="W471" s="484"/>
    </row>
    <row r="472" spans="6:23" s="36" customFormat="1" ht="12.75" x14ac:dyDescent="0.2">
      <c r="F472" s="436"/>
      <c r="G472" s="484"/>
      <c r="H472" s="484"/>
      <c r="I472" s="484"/>
      <c r="J472" s="484"/>
      <c r="K472" s="240"/>
      <c r="L472" s="276"/>
      <c r="M472" s="485"/>
      <c r="N472" s="276"/>
      <c r="O472" s="233"/>
      <c r="P472" s="233"/>
      <c r="Q472" s="233"/>
      <c r="R472" s="233"/>
      <c r="S472" s="233"/>
      <c r="T472" s="484"/>
      <c r="U472" s="233"/>
      <c r="V472" s="233"/>
      <c r="W472" s="484"/>
    </row>
    <row r="473" spans="6:23" s="36" customFormat="1" ht="12.75" x14ac:dyDescent="0.2">
      <c r="F473" s="436"/>
      <c r="G473" s="484"/>
      <c r="H473" s="484"/>
      <c r="I473" s="484"/>
      <c r="J473" s="484"/>
      <c r="K473" s="240"/>
      <c r="L473" s="276"/>
      <c r="M473" s="485"/>
      <c r="N473" s="276"/>
      <c r="O473" s="233"/>
      <c r="P473" s="233"/>
      <c r="Q473" s="233"/>
      <c r="R473" s="233"/>
      <c r="S473" s="233"/>
      <c r="T473" s="484"/>
      <c r="U473" s="233"/>
      <c r="V473" s="233"/>
      <c r="W473" s="484"/>
    </row>
    <row r="474" spans="6:23" s="36" customFormat="1" ht="12.75" x14ac:dyDescent="0.2">
      <c r="F474" s="436"/>
      <c r="G474" s="484"/>
      <c r="H474" s="484"/>
      <c r="I474" s="484"/>
      <c r="J474" s="484"/>
      <c r="K474" s="240"/>
      <c r="L474" s="276"/>
      <c r="M474" s="485"/>
      <c r="N474" s="276"/>
      <c r="O474" s="233"/>
      <c r="P474" s="233"/>
      <c r="Q474" s="233"/>
      <c r="R474" s="233"/>
      <c r="S474" s="233"/>
      <c r="T474" s="484"/>
      <c r="U474" s="233"/>
      <c r="V474" s="233"/>
      <c r="W474" s="484"/>
    </row>
    <row r="475" spans="6:23" s="36" customFormat="1" ht="12.75" x14ac:dyDescent="0.2">
      <c r="F475" s="436"/>
      <c r="G475" s="484"/>
      <c r="H475" s="484"/>
      <c r="I475" s="484"/>
      <c r="J475" s="484"/>
      <c r="K475" s="240"/>
      <c r="L475" s="276"/>
      <c r="M475" s="485"/>
      <c r="N475" s="276"/>
      <c r="O475" s="233"/>
      <c r="P475" s="233"/>
      <c r="Q475" s="233"/>
      <c r="R475" s="233"/>
      <c r="S475" s="233"/>
      <c r="T475" s="484"/>
      <c r="U475" s="233"/>
      <c r="V475" s="233"/>
      <c r="W475" s="484"/>
    </row>
    <row r="476" spans="6:23" s="36" customFormat="1" ht="12.75" x14ac:dyDescent="0.2">
      <c r="F476" s="436"/>
      <c r="G476" s="484"/>
      <c r="H476" s="484"/>
      <c r="I476" s="484"/>
      <c r="J476" s="484"/>
      <c r="K476" s="240"/>
      <c r="L476" s="276"/>
      <c r="M476" s="485"/>
      <c r="N476" s="276"/>
      <c r="O476" s="233"/>
      <c r="P476" s="233"/>
      <c r="Q476" s="233"/>
      <c r="R476" s="233"/>
      <c r="S476" s="233"/>
      <c r="T476" s="484"/>
      <c r="U476" s="233"/>
      <c r="V476" s="233"/>
      <c r="W476" s="484"/>
    </row>
    <row r="477" spans="6:23" s="36" customFormat="1" ht="12.75" x14ac:dyDescent="0.2">
      <c r="F477" s="436"/>
      <c r="G477" s="484"/>
      <c r="H477" s="484"/>
      <c r="I477" s="484"/>
      <c r="J477" s="484"/>
      <c r="K477" s="240"/>
      <c r="L477" s="276"/>
      <c r="M477" s="485"/>
      <c r="N477" s="276"/>
      <c r="O477" s="233"/>
      <c r="P477" s="233"/>
      <c r="Q477" s="233"/>
      <c r="R477" s="233"/>
      <c r="S477" s="233"/>
      <c r="T477" s="484"/>
      <c r="U477" s="233"/>
      <c r="V477" s="233"/>
      <c r="W477" s="484"/>
    </row>
    <row r="478" spans="6:23" s="36" customFormat="1" ht="12.75" x14ac:dyDescent="0.2">
      <c r="F478" s="436"/>
      <c r="G478" s="484"/>
      <c r="H478" s="484"/>
      <c r="I478" s="484"/>
      <c r="J478" s="484"/>
      <c r="K478" s="240"/>
      <c r="L478" s="276"/>
      <c r="M478" s="485"/>
      <c r="N478" s="276"/>
      <c r="O478" s="233"/>
      <c r="P478" s="233"/>
      <c r="Q478" s="233"/>
      <c r="R478" s="233"/>
      <c r="S478" s="233"/>
      <c r="T478" s="484"/>
      <c r="U478" s="233"/>
      <c r="V478" s="233"/>
      <c r="W478" s="484"/>
    </row>
    <row r="479" spans="6:23" s="36" customFormat="1" ht="12.75" x14ac:dyDescent="0.2">
      <c r="F479" s="436"/>
      <c r="G479" s="484"/>
      <c r="H479" s="484"/>
      <c r="I479" s="484"/>
      <c r="J479" s="484"/>
      <c r="K479" s="240"/>
      <c r="L479" s="276"/>
      <c r="M479" s="485"/>
      <c r="N479" s="276"/>
      <c r="O479" s="233"/>
      <c r="P479" s="233"/>
      <c r="Q479" s="233"/>
      <c r="R479" s="233"/>
      <c r="S479" s="233"/>
      <c r="T479" s="484"/>
      <c r="U479" s="233"/>
      <c r="V479" s="233"/>
      <c r="W479" s="484"/>
    </row>
    <row r="480" spans="6:23" s="36" customFormat="1" ht="12.75" x14ac:dyDescent="0.2">
      <c r="F480" s="436"/>
      <c r="G480" s="484"/>
      <c r="H480" s="484"/>
      <c r="I480" s="484"/>
      <c r="J480" s="484"/>
      <c r="K480" s="240"/>
      <c r="L480" s="276"/>
      <c r="M480" s="485"/>
      <c r="N480" s="276"/>
      <c r="O480" s="233"/>
      <c r="P480" s="233"/>
      <c r="Q480" s="233"/>
      <c r="R480" s="233"/>
      <c r="S480" s="233"/>
      <c r="T480" s="484"/>
      <c r="U480" s="233"/>
      <c r="V480" s="233"/>
      <c r="W480" s="484"/>
    </row>
    <row r="481" spans="6:23" s="36" customFormat="1" ht="12.75" x14ac:dyDescent="0.2">
      <c r="F481" s="436"/>
      <c r="G481" s="484"/>
      <c r="H481" s="484"/>
      <c r="I481" s="484"/>
      <c r="J481" s="484"/>
      <c r="K481" s="240"/>
      <c r="L481" s="276"/>
      <c r="M481" s="485"/>
      <c r="N481" s="276"/>
      <c r="O481" s="233"/>
      <c r="P481" s="233"/>
      <c r="Q481" s="233"/>
      <c r="R481" s="233"/>
      <c r="S481" s="233"/>
      <c r="T481" s="484"/>
      <c r="U481" s="233"/>
      <c r="V481" s="233"/>
      <c r="W481" s="484"/>
    </row>
    <row r="482" spans="6:23" s="36" customFormat="1" ht="12.75" x14ac:dyDescent="0.2">
      <c r="F482" s="436"/>
      <c r="G482" s="484"/>
      <c r="H482" s="484"/>
      <c r="I482" s="484"/>
      <c r="J482" s="484"/>
      <c r="K482" s="240"/>
      <c r="L482" s="276"/>
      <c r="M482" s="485"/>
      <c r="N482" s="276"/>
      <c r="O482" s="233"/>
      <c r="P482" s="233"/>
      <c r="Q482" s="233"/>
      <c r="R482" s="233"/>
      <c r="S482" s="233"/>
      <c r="T482" s="484"/>
      <c r="U482" s="233"/>
      <c r="V482" s="233"/>
      <c r="W482" s="484"/>
    </row>
    <row r="483" spans="6:23" s="36" customFormat="1" ht="12.75" x14ac:dyDescent="0.2">
      <c r="F483" s="436"/>
      <c r="G483" s="484"/>
      <c r="H483" s="484"/>
      <c r="I483" s="484"/>
      <c r="J483" s="484"/>
      <c r="K483" s="240"/>
      <c r="L483" s="276"/>
      <c r="M483" s="485"/>
      <c r="N483" s="276"/>
      <c r="O483" s="233"/>
      <c r="P483" s="233"/>
      <c r="Q483" s="233"/>
      <c r="R483" s="233"/>
      <c r="S483" s="233"/>
      <c r="T483" s="484"/>
      <c r="U483" s="233"/>
      <c r="V483" s="233"/>
      <c r="W483" s="484"/>
    </row>
    <row r="484" spans="6:23" s="36" customFormat="1" ht="12.75" x14ac:dyDescent="0.2">
      <c r="F484" s="436"/>
      <c r="G484" s="484"/>
      <c r="H484" s="484"/>
      <c r="I484" s="484"/>
      <c r="J484" s="484"/>
      <c r="K484" s="240"/>
      <c r="L484" s="276"/>
      <c r="M484" s="485"/>
      <c r="N484" s="276"/>
      <c r="O484" s="233"/>
      <c r="P484" s="233"/>
      <c r="Q484" s="233"/>
      <c r="R484" s="233"/>
      <c r="S484" s="233"/>
      <c r="T484" s="484"/>
      <c r="U484" s="233"/>
      <c r="V484" s="233"/>
      <c r="W484" s="484"/>
    </row>
    <row r="485" spans="6:23" s="36" customFormat="1" ht="12.75" x14ac:dyDescent="0.2">
      <c r="F485" s="436"/>
      <c r="G485" s="484"/>
      <c r="H485" s="484"/>
      <c r="I485" s="484"/>
      <c r="J485" s="484"/>
      <c r="K485" s="240"/>
      <c r="L485" s="276"/>
      <c r="M485" s="485"/>
      <c r="N485" s="276"/>
      <c r="O485" s="233"/>
      <c r="P485" s="233"/>
      <c r="Q485" s="233"/>
      <c r="R485" s="233"/>
      <c r="S485" s="233"/>
      <c r="T485" s="484"/>
      <c r="U485" s="233"/>
      <c r="V485" s="233"/>
      <c r="W485" s="484"/>
    </row>
    <row r="486" spans="6:23" s="36" customFormat="1" ht="12.75" x14ac:dyDescent="0.2">
      <c r="F486" s="436"/>
      <c r="G486" s="484"/>
      <c r="H486" s="484"/>
      <c r="I486" s="484"/>
      <c r="J486" s="484"/>
      <c r="K486" s="240"/>
      <c r="L486" s="276"/>
      <c r="M486" s="485"/>
      <c r="N486" s="276"/>
      <c r="O486" s="233"/>
      <c r="P486" s="233"/>
      <c r="Q486" s="233"/>
      <c r="R486" s="233"/>
      <c r="S486" s="233"/>
      <c r="T486" s="484"/>
      <c r="U486" s="233"/>
      <c r="V486" s="233"/>
      <c r="W486" s="484"/>
    </row>
    <row r="487" spans="6:23" s="36" customFormat="1" ht="12.75" x14ac:dyDescent="0.2">
      <c r="F487" s="436"/>
      <c r="G487" s="484"/>
      <c r="H487" s="484"/>
      <c r="I487" s="484"/>
      <c r="J487" s="484"/>
      <c r="K487" s="240"/>
      <c r="L487" s="276"/>
      <c r="M487" s="485"/>
      <c r="N487" s="276"/>
      <c r="O487" s="233"/>
      <c r="P487" s="233"/>
      <c r="Q487" s="233"/>
      <c r="R487" s="233"/>
      <c r="S487" s="233"/>
      <c r="T487" s="484"/>
      <c r="U487" s="233"/>
      <c r="V487" s="233"/>
      <c r="W487" s="484"/>
    </row>
    <row r="488" spans="6:23" s="36" customFormat="1" ht="12.75" x14ac:dyDescent="0.2">
      <c r="F488" s="436"/>
      <c r="G488" s="484"/>
      <c r="H488" s="484"/>
      <c r="I488" s="484"/>
      <c r="J488" s="484"/>
      <c r="K488" s="240"/>
      <c r="L488" s="276"/>
      <c r="M488" s="485"/>
      <c r="N488" s="276"/>
      <c r="O488" s="233"/>
      <c r="P488" s="233"/>
      <c r="Q488" s="233"/>
      <c r="R488" s="233"/>
      <c r="S488" s="233"/>
      <c r="T488" s="484"/>
      <c r="U488" s="233"/>
      <c r="V488" s="233"/>
      <c r="W488" s="484"/>
    </row>
    <row r="489" spans="6:23" s="36" customFormat="1" ht="12.75" x14ac:dyDescent="0.2">
      <c r="F489" s="436"/>
      <c r="G489" s="484"/>
      <c r="H489" s="484"/>
      <c r="I489" s="484"/>
      <c r="J489" s="484"/>
      <c r="K489" s="240"/>
      <c r="L489" s="276"/>
      <c r="M489" s="485"/>
      <c r="N489" s="276"/>
      <c r="O489" s="233"/>
      <c r="P489" s="233"/>
      <c r="Q489" s="233"/>
      <c r="R489" s="233"/>
      <c r="S489" s="233"/>
      <c r="T489" s="484"/>
      <c r="U489" s="233"/>
      <c r="V489" s="233"/>
      <c r="W489" s="484"/>
    </row>
    <row r="490" spans="6:23" s="36" customFormat="1" ht="12.75" x14ac:dyDescent="0.2">
      <c r="F490" s="436"/>
      <c r="G490" s="484"/>
      <c r="H490" s="484"/>
      <c r="I490" s="484"/>
      <c r="J490" s="484"/>
      <c r="K490" s="240"/>
      <c r="L490" s="276"/>
      <c r="M490" s="485"/>
      <c r="N490" s="276"/>
      <c r="O490" s="233"/>
      <c r="P490" s="233"/>
      <c r="Q490" s="233"/>
      <c r="R490" s="233"/>
      <c r="S490" s="233"/>
      <c r="T490" s="484"/>
      <c r="U490" s="233"/>
      <c r="V490" s="233"/>
      <c r="W490" s="484"/>
    </row>
    <row r="491" spans="6:23" s="36" customFormat="1" ht="12.75" x14ac:dyDescent="0.2">
      <c r="F491" s="436"/>
      <c r="G491" s="484"/>
      <c r="H491" s="484"/>
      <c r="I491" s="484"/>
      <c r="J491" s="484"/>
      <c r="K491" s="240"/>
      <c r="L491" s="276"/>
      <c r="M491" s="485"/>
      <c r="N491" s="276"/>
      <c r="O491" s="233"/>
      <c r="P491" s="233"/>
      <c r="Q491" s="233"/>
      <c r="R491" s="233"/>
      <c r="S491" s="233"/>
      <c r="T491" s="484"/>
      <c r="U491" s="233"/>
      <c r="V491" s="233"/>
      <c r="W491" s="484"/>
    </row>
    <row r="492" spans="6:23" s="36" customFormat="1" ht="12.75" x14ac:dyDescent="0.2">
      <c r="F492" s="436"/>
      <c r="G492" s="484"/>
      <c r="H492" s="484"/>
      <c r="I492" s="484"/>
      <c r="J492" s="484"/>
      <c r="K492" s="240"/>
      <c r="L492" s="276"/>
      <c r="M492" s="485"/>
      <c r="N492" s="276"/>
      <c r="O492" s="233"/>
      <c r="P492" s="233"/>
      <c r="Q492" s="233"/>
      <c r="R492" s="233"/>
      <c r="S492" s="233"/>
      <c r="T492" s="484"/>
      <c r="U492" s="233"/>
      <c r="V492" s="233"/>
      <c r="W492" s="484"/>
    </row>
    <row r="493" spans="6:23" s="36" customFormat="1" ht="12.75" x14ac:dyDescent="0.2">
      <c r="F493" s="436"/>
      <c r="G493" s="484"/>
      <c r="H493" s="484"/>
      <c r="I493" s="484"/>
      <c r="J493" s="484"/>
      <c r="K493" s="240"/>
      <c r="L493" s="276"/>
      <c r="M493" s="485"/>
      <c r="N493" s="276"/>
      <c r="O493" s="233"/>
      <c r="P493" s="233"/>
      <c r="Q493" s="233"/>
      <c r="R493" s="233"/>
      <c r="S493" s="233"/>
      <c r="T493" s="484"/>
      <c r="U493" s="233"/>
      <c r="V493" s="233"/>
      <c r="W493" s="484"/>
    </row>
    <row r="494" spans="6:23" s="36" customFormat="1" ht="12.75" x14ac:dyDescent="0.2">
      <c r="F494" s="436"/>
      <c r="G494" s="484"/>
      <c r="H494" s="484"/>
      <c r="I494" s="484"/>
      <c r="J494" s="484"/>
      <c r="K494" s="240"/>
      <c r="L494" s="276"/>
      <c r="M494" s="485"/>
      <c r="N494" s="276"/>
      <c r="O494" s="233"/>
      <c r="P494" s="233"/>
      <c r="Q494" s="233"/>
      <c r="R494" s="233"/>
      <c r="S494" s="233"/>
      <c r="T494" s="484"/>
      <c r="U494" s="233"/>
      <c r="V494" s="233"/>
      <c r="W494" s="484"/>
    </row>
    <row r="495" spans="6:23" s="36" customFormat="1" ht="12.75" x14ac:dyDescent="0.2">
      <c r="F495" s="436"/>
      <c r="G495" s="484"/>
      <c r="H495" s="484"/>
      <c r="I495" s="484"/>
      <c r="J495" s="484"/>
      <c r="K495" s="240"/>
      <c r="L495" s="276"/>
      <c r="M495" s="485"/>
      <c r="N495" s="276"/>
      <c r="O495" s="233"/>
      <c r="P495" s="233"/>
      <c r="Q495" s="233"/>
      <c r="R495" s="233"/>
      <c r="S495" s="233"/>
      <c r="T495" s="484"/>
      <c r="U495" s="233"/>
      <c r="V495" s="233"/>
      <c r="W495" s="484"/>
    </row>
    <row r="496" spans="6:23" s="36" customFormat="1" ht="12.75" x14ac:dyDescent="0.2">
      <c r="F496" s="436"/>
      <c r="G496" s="484"/>
      <c r="H496" s="484"/>
      <c r="I496" s="484"/>
      <c r="J496" s="484"/>
      <c r="K496" s="240"/>
      <c r="L496" s="276"/>
      <c r="M496" s="485"/>
      <c r="N496" s="276"/>
      <c r="O496" s="233"/>
      <c r="P496" s="233"/>
      <c r="Q496" s="233"/>
      <c r="R496" s="233"/>
      <c r="S496" s="233"/>
      <c r="T496" s="484"/>
      <c r="U496" s="233"/>
      <c r="V496" s="233"/>
      <c r="W496" s="484"/>
    </row>
    <row r="497" spans="6:23" s="36" customFormat="1" ht="12.75" x14ac:dyDescent="0.2">
      <c r="F497" s="436"/>
      <c r="G497" s="484"/>
      <c r="H497" s="484"/>
      <c r="I497" s="484"/>
      <c r="J497" s="484"/>
      <c r="K497" s="240"/>
      <c r="L497" s="276"/>
      <c r="M497" s="485"/>
      <c r="N497" s="276"/>
      <c r="O497" s="233"/>
      <c r="P497" s="233"/>
      <c r="Q497" s="233"/>
      <c r="R497" s="233"/>
      <c r="S497" s="233"/>
      <c r="T497" s="484"/>
      <c r="U497" s="233"/>
      <c r="V497" s="233"/>
      <c r="W497" s="484"/>
    </row>
    <row r="498" spans="6:23" s="36" customFormat="1" ht="12.75" x14ac:dyDescent="0.2">
      <c r="F498" s="436"/>
      <c r="G498" s="484"/>
      <c r="H498" s="484"/>
      <c r="I498" s="484"/>
      <c r="J498" s="484"/>
      <c r="K498" s="240"/>
      <c r="L498" s="276"/>
      <c r="M498" s="485"/>
      <c r="N498" s="276"/>
      <c r="O498" s="233"/>
      <c r="P498" s="233"/>
      <c r="Q498" s="233"/>
      <c r="R498" s="233"/>
      <c r="S498" s="233"/>
      <c r="T498" s="484"/>
      <c r="U498" s="233"/>
      <c r="V498" s="233"/>
      <c r="W498" s="484"/>
    </row>
    <row r="499" spans="6:23" s="36" customFormat="1" ht="12.75" x14ac:dyDescent="0.2">
      <c r="F499" s="436"/>
      <c r="G499" s="484"/>
      <c r="H499" s="484"/>
      <c r="I499" s="484"/>
      <c r="J499" s="484"/>
      <c r="K499" s="240"/>
      <c r="L499" s="276"/>
      <c r="M499" s="485"/>
      <c r="N499" s="276"/>
      <c r="O499" s="233"/>
      <c r="P499" s="233"/>
      <c r="Q499" s="233"/>
      <c r="R499" s="233"/>
      <c r="S499" s="233"/>
      <c r="T499" s="484"/>
      <c r="U499" s="233"/>
      <c r="V499" s="233"/>
      <c r="W499" s="484"/>
    </row>
    <row r="500" spans="6:23" s="36" customFormat="1" ht="12.75" x14ac:dyDescent="0.2">
      <c r="F500" s="436"/>
      <c r="G500" s="484"/>
      <c r="H500" s="484"/>
      <c r="I500" s="484"/>
      <c r="J500" s="484"/>
      <c r="K500" s="240"/>
      <c r="L500" s="276"/>
      <c r="M500" s="485"/>
      <c r="N500" s="276"/>
      <c r="O500" s="233"/>
      <c r="P500" s="233"/>
      <c r="Q500" s="233"/>
      <c r="R500" s="233"/>
      <c r="S500" s="233"/>
      <c r="T500" s="484"/>
      <c r="U500" s="233"/>
      <c r="V500" s="233"/>
      <c r="W500" s="484"/>
    </row>
    <row r="501" spans="6:23" s="36" customFormat="1" ht="12.75" x14ac:dyDescent="0.2">
      <c r="F501" s="436"/>
      <c r="G501" s="484"/>
      <c r="H501" s="484"/>
      <c r="I501" s="484"/>
      <c r="J501" s="484"/>
      <c r="K501" s="240"/>
      <c r="L501" s="276"/>
      <c r="M501" s="485"/>
      <c r="N501" s="276"/>
      <c r="O501" s="233"/>
      <c r="P501" s="233"/>
      <c r="Q501" s="233"/>
      <c r="R501" s="233"/>
      <c r="S501" s="233"/>
      <c r="T501" s="484"/>
      <c r="U501" s="233"/>
      <c r="V501" s="233"/>
      <c r="W501" s="484"/>
    </row>
    <row r="502" spans="6:23" s="36" customFormat="1" ht="12.75" x14ac:dyDescent="0.2">
      <c r="F502" s="436"/>
      <c r="G502" s="484"/>
      <c r="H502" s="484"/>
      <c r="I502" s="484"/>
      <c r="J502" s="484"/>
      <c r="K502" s="240"/>
      <c r="L502" s="276"/>
      <c r="M502" s="485"/>
      <c r="N502" s="276"/>
      <c r="O502" s="233"/>
      <c r="P502" s="233"/>
      <c r="Q502" s="233"/>
      <c r="R502" s="233"/>
      <c r="S502" s="233"/>
      <c r="T502" s="484"/>
      <c r="U502" s="233"/>
      <c r="V502" s="233"/>
      <c r="W502" s="484"/>
    </row>
    <row r="503" spans="6:23" s="36" customFormat="1" ht="12.75" x14ac:dyDescent="0.2">
      <c r="F503" s="436"/>
      <c r="G503" s="484"/>
      <c r="H503" s="484"/>
      <c r="I503" s="484"/>
      <c r="J503" s="484"/>
      <c r="K503" s="240"/>
      <c r="L503" s="276"/>
      <c r="M503" s="485"/>
      <c r="N503" s="276"/>
      <c r="O503" s="233"/>
      <c r="P503" s="233"/>
      <c r="Q503" s="233"/>
      <c r="R503" s="233"/>
      <c r="S503" s="233"/>
      <c r="T503" s="484"/>
      <c r="U503" s="233"/>
      <c r="V503" s="233"/>
      <c r="W503" s="484"/>
    </row>
    <row r="504" spans="6:23" s="36" customFormat="1" ht="12.75" x14ac:dyDescent="0.2">
      <c r="F504" s="436"/>
      <c r="G504" s="484"/>
      <c r="H504" s="484"/>
      <c r="I504" s="484"/>
      <c r="J504" s="484"/>
      <c r="K504" s="240"/>
      <c r="L504" s="276"/>
      <c r="M504" s="485"/>
      <c r="N504" s="276"/>
      <c r="O504" s="233"/>
      <c r="P504" s="233"/>
      <c r="Q504" s="233"/>
      <c r="R504" s="233"/>
      <c r="S504" s="233"/>
      <c r="T504" s="484"/>
      <c r="U504" s="233"/>
      <c r="V504" s="233"/>
      <c r="W504" s="484"/>
    </row>
    <row r="505" spans="6:23" s="36" customFormat="1" ht="12.75" x14ac:dyDescent="0.2">
      <c r="F505" s="436"/>
      <c r="G505" s="484"/>
      <c r="H505" s="484"/>
      <c r="I505" s="484"/>
      <c r="J505" s="484"/>
      <c r="K505" s="240"/>
      <c r="L505" s="276"/>
      <c r="M505" s="485"/>
      <c r="N505" s="276"/>
      <c r="O505" s="233"/>
      <c r="P505" s="233"/>
      <c r="Q505" s="233"/>
      <c r="R505" s="233"/>
      <c r="S505" s="233"/>
      <c r="T505" s="484"/>
      <c r="U505" s="233"/>
      <c r="V505" s="233"/>
      <c r="W505" s="484"/>
    </row>
    <row r="506" spans="6:23" s="36" customFormat="1" ht="12.75" x14ac:dyDescent="0.2">
      <c r="F506" s="436"/>
      <c r="G506" s="484"/>
      <c r="H506" s="484"/>
      <c r="I506" s="484"/>
      <c r="J506" s="484"/>
      <c r="K506" s="240"/>
      <c r="L506" s="276"/>
      <c r="M506" s="485"/>
      <c r="N506" s="276"/>
      <c r="O506" s="233"/>
      <c r="P506" s="233"/>
      <c r="Q506" s="233"/>
      <c r="R506" s="233"/>
      <c r="S506" s="233"/>
      <c r="T506" s="484"/>
      <c r="U506" s="233"/>
      <c r="V506" s="233"/>
      <c r="W506" s="484"/>
    </row>
    <row r="507" spans="6:23" s="36" customFormat="1" ht="12.75" x14ac:dyDescent="0.2">
      <c r="F507" s="436"/>
      <c r="G507" s="484"/>
      <c r="H507" s="484"/>
      <c r="I507" s="484"/>
      <c r="J507" s="484"/>
      <c r="K507" s="240"/>
      <c r="L507" s="276"/>
      <c r="M507" s="485"/>
      <c r="N507" s="276"/>
      <c r="O507" s="233"/>
      <c r="P507" s="233"/>
      <c r="Q507" s="233"/>
      <c r="R507" s="233"/>
      <c r="S507" s="233"/>
      <c r="T507" s="484"/>
      <c r="U507" s="233"/>
      <c r="V507" s="233"/>
      <c r="W507" s="484"/>
    </row>
    <row r="508" spans="6:23" s="36" customFormat="1" ht="12.75" x14ac:dyDescent="0.2">
      <c r="F508" s="436"/>
      <c r="G508" s="484"/>
      <c r="H508" s="484"/>
      <c r="I508" s="484"/>
      <c r="J508" s="484"/>
      <c r="K508" s="240"/>
      <c r="L508" s="276"/>
      <c r="M508" s="485"/>
      <c r="N508" s="276"/>
      <c r="O508" s="233"/>
      <c r="P508" s="233"/>
      <c r="Q508" s="233"/>
      <c r="R508" s="233"/>
      <c r="S508" s="233"/>
      <c r="T508" s="484"/>
      <c r="U508" s="233"/>
      <c r="V508" s="233"/>
      <c r="W508" s="484"/>
    </row>
    <row r="509" spans="6:23" s="36" customFormat="1" ht="12.75" x14ac:dyDescent="0.2">
      <c r="F509" s="436"/>
      <c r="G509" s="484"/>
      <c r="H509" s="484"/>
      <c r="I509" s="484"/>
      <c r="J509" s="484"/>
      <c r="K509" s="240"/>
      <c r="L509" s="276"/>
      <c r="M509" s="485"/>
      <c r="N509" s="276"/>
      <c r="O509" s="233"/>
      <c r="P509" s="233"/>
      <c r="Q509" s="233"/>
      <c r="R509" s="233"/>
      <c r="S509" s="233"/>
      <c r="T509" s="484"/>
      <c r="U509" s="233"/>
      <c r="V509" s="233"/>
      <c r="W509" s="484"/>
    </row>
    <row r="510" spans="6:23" s="36" customFormat="1" ht="12.75" x14ac:dyDescent="0.2">
      <c r="F510" s="436"/>
      <c r="G510" s="484"/>
      <c r="H510" s="484"/>
      <c r="I510" s="484"/>
      <c r="J510" s="484"/>
      <c r="K510" s="240"/>
      <c r="L510" s="276"/>
      <c r="M510" s="485"/>
      <c r="N510" s="276"/>
      <c r="O510" s="233"/>
      <c r="P510" s="233"/>
      <c r="Q510" s="233"/>
      <c r="R510" s="233"/>
      <c r="S510" s="233"/>
      <c r="T510" s="484"/>
      <c r="U510" s="233"/>
      <c r="V510" s="233"/>
      <c r="W510" s="484"/>
    </row>
    <row r="511" spans="6:23" s="36" customFormat="1" ht="12.75" x14ac:dyDescent="0.2">
      <c r="F511" s="436"/>
      <c r="G511" s="484"/>
      <c r="H511" s="484"/>
      <c r="I511" s="484"/>
      <c r="J511" s="484"/>
      <c r="K511" s="240"/>
      <c r="L511" s="276"/>
      <c r="M511" s="485"/>
      <c r="N511" s="276"/>
      <c r="O511" s="233"/>
      <c r="P511" s="233"/>
      <c r="Q511" s="233"/>
      <c r="R511" s="233"/>
      <c r="S511" s="233"/>
      <c r="T511" s="484"/>
      <c r="U511" s="233"/>
      <c r="V511" s="233"/>
      <c r="W511" s="484"/>
    </row>
    <row r="512" spans="6:23" s="36" customFormat="1" ht="12.75" x14ac:dyDescent="0.2">
      <c r="F512" s="436"/>
      <c r="G512" s="484"/>
      <c r="H512" s="484"/>
      <c r="I512" s="484"/>
      <c r="J512" s="484"/>
      <c r="K512" s="240"/>
      <c r="L512" s="276"/>
      <c r="M512" s="485"/>
      <c r="N512" s="276"/>
      <c r="O512" s="233"/>
      <c r="P512" s="233"/>
      <c r="Q512" s="233"/>
      <c r="R512" s="233"/>
      <c r="S512" s="233"/>
      <c r="T512" s="484"/>
      <c r="U512" s="233"/>
      <c r="V512" s="233"/>
      <c r="W512" s="484"/>
    </row>
    <row r="513" spans="6:23" s="36" customFormat="1" ht="12.75" x14ac:dyDescent="0.2">
      <c r="F513" s="436"/>
      <c r="G513" s="484"/>
      <c r="H513" s="484"/>
      <c r="I513" s="484"/>
      <c r="J513" s="484"/>
      <c r="K513" s="240"/>
      <c r="L513" s="276"/>
      <c r="M513" s="485"/>
      <c r="N513" s="276"/>
      <c r="O513" s="233"/>
      <c r="P513" s="233"/>
      <c r="Q513" s="233"/>
      <c r="R513" s="233"/>
      <c r="S513" s="233"/>
      <c r="T513" s="484"/>
      <c r="U513" s="233"/>
      <c r="V513" s="233"/>
      <c r="W513" s="484"/>
    </row>
    <row r="514" spans="6:23" s="36" customFormat="1" ht="12.75" x14ac:dyDescent="0.2">
      <c r="F514" s="436"/>
      <c r="G514" s="484"/>
      <c r="H514" s="484"/>
      <c r="I514" s="484"/>
      <c r="J514" s="484"/>
      <c r="K514" s="240"/>
      <c r="L514" s="276"/>
      <c r="M514" s="485"/>
      <c r="N514" s="276"/>
      <c r="O514" s="233"/>
      <c r="P514" s="233"/>
      <c r="Q514" s="233"/>
      <c r="R514" s="233"/>
      <c r="S514" s="233"/>
      <c r="T514" s="484"/>
      <c r="U514" s="233"/>
      <c r="V514" s="233"/>
      <c r="W514" s="484"/>
    </row>
    <row r="515" spans="6:23" s="36" customFormat="1" ht="12.75" x14ac:dyDescent="0.2">
      <c r="F515" s="436"/>
      <c r="G515" s="484"/>
      <c r="H515" s="484"/>
      <c r="I515" s="484"/>
      <c r="J515" s="484"/>
      <c r="K515" s="240"/>
      <c r="L515" s="276"/>
      <c r="M515" s="485"/>
      <c r="N515" s="276"/>
      <c r="O515" s="233"/>
      <c r="P515" s="233"/>
      <c r="Q515" s="233"/>
      <c r="R515" s="233"/>
      <c r="S515" s="233"/>
      <c r="T515" s="484"/>
      <c r="U515" s="233"/>
      <c r="V515" s="233"/>
      <c r="W515" s="484"/>
    </row>
    <row r="516" spans="6:23" s="36" customFormat="1" ht="12.75" x14ac:dyDescent="0.2">
      <c r="F516" s="436"/>
      <c r="G516" s="484"/>
      <c r="H516" s="484"/>
      <c r="I516" s="484"/>
      <c r="J516" s="484"/>
      <c r="K516" s="240"/>
      <c r="L516" s="276"/>
      <c r="M516" s="485"/>
      <c r="N516" s="276"/>
      <c r="O516" s="233"/>
      <c r="P516" s="233"/>
      <c r="Q516" s="233"/>
      <c r="R516" s="233"/>
      <c r="S516" s="233"/>
      <c r="T516" s="484"/>
      <c r="U516" s="233"/>
      <c r="V516" s="233"/>
      <c r="W516" s="484"/>
    </row>
    <row r="517" spans="6:23" s="36" customFormat="1" ht="12.75" x14ac:dyDescent="0.2">
      <c r="F517" s="436"/>
      <c r="G517" s="484"/>
      <c r="H517" s="484"/>
      <c r="I517" s="484"/>
      <c r="J517" s="484"/>
      <c r="K517" s="240"/>
      <c r="L517" s="276"/>
      <c r="M517" s="485"/>
      <c r="N517" s="276"/>
      <c r="O517" s="233"/>
      <c r="P517" s="233"/>
      <c r="Q517" s="233"/>
      <c r="R517" s="233"/>
      <c r="S517" s="233"/>
      <c r="T517" s="484"/>
      <c r="U517" s="233"/>
      <c r="V517" s="233"/>
      <c r="W517" s="484"/>
    </row>
    <row r="518" spans="6:23" s="36" customFormat="1" ht="12.75" x14ac:dyDescent="0.2">
      <c r="F518" s="436"/>
      <c r="G518" s="484"/>
      <c r="H518" s="484"/>
      <c r="I518" s="484"/>
      <c r="J518" s="484"/>
      <c r="K518" s="240"/>
      <c r="L518" s="276"/>
      <c r="M518" s="485"/>
      <c r="N518" s="276"/>
      <c r="O518" s="233"/>
      <c r="P518" s="233"/>
      <c r="Q518" s="233"/>
      <c r="R518" s="233"/>
      <c r="S518" s="233"/>
      <c r="T518" s="484"/>
      <c r="U518" s="233"/>
      <c r="V518" s="233"/>
      <c r="W518" s="484"/>
    </row>
    <row r="519" spans="6:23" s="36" customFormat="1" ht="12.75" x14ac:dyDescent="0.2">
      <c r="F519" s="436"/>
      <c r="G519" s="484"/>
      <c r="H519" s="484"/>
      <c r="I519" s="484"/>
      <c r="J519" s="484"/>
      <c r="K519" s="240"/>
      <c r="L519" s="276"/>
      <c r="M519" s="485"/>
      <c r="N519" s="276"/>
      <c r="O519" s="233"/>
      <c r="P519" s="233"/>
      <c r="Q519" s="233"/>
      <c r="R519" s="233"/>
      <c r="S519" s="233"/>
      <c r="T519" s="484"/>
      <c r="U519" s="233"/>
      <c r="V519" s="233"/>
      <c r="W519" s="484"/>
    </row>
    <row r="520" spans="6:23" s="36" customFormat="1" ht="12.75" x14ac:dyDescent="0.2">
      <c r="F520" s="436"/>
      <c r="G520" s="484"/>
      <c r="H520" s="484"/>
      <c r="I520" s="484"/>
      <c r="J520" s="484"/>
      <c r="K520" s="240"/>
      <c r="L520" s="276"/>
      <c r="M520" s="485"/>
      <c r="N520" s="276"/>
      <c r="O520" s="233"/>
      <c r="P520" s="233"/>
      <c r="Q520" s="233"/>
      <c r="R520" s="233"/>
      <c r="S520" s="233"/>
      <c r="T520" s="484"/>
      <c r="U520" s="233"/>
      <c r="V520" s="233"/>
      <c r="W520" s="484"/>
    </row>
    <row r="521" spans="6:23" s="36" customFormat="1" ht="12.75" x14ac:dyDescent="0.2">
      <c r="F521" s="436"/>
      <c r="G521" s="484"/>
      <c r="H521" s="484"/>
      <c r="I521" s="484"/>
      <c r="J521" s="484"/>
      <c r="K521" s="240"/>
      <c r="L521" s="276"/>
      <c r="M521" s="485"/>
      <c r="N521" s="276"/>
      <c r="O521" s="233"/>
      <c r="P521" s="233"/>
      <c r="Q521" s="233"/>
      <c r="R521" s="233"/>
      <c r="S521" s="233"/>
      <c r="T521" s="484"/>
      <c r="U521" s="233"/>
      <c r="V521" s="233"/>
      <c r="W521" s="484"/>
    </row>
    <row r="522" spans="6:23" s="36" customFormat="1" ht="12.75" x14ac:dyDescent="0.2">
      <c r="F522" s="436"/>
      <c r="G522" s="484"/>
      <c r="H522" s="484"/>
      <c r="I522" s="484"/>
      <c r="J522" s="484"/>
      <c r="K522" s="240"/>
      <c r="L522" s="276"/>
      <c r="M522" s="485"/>
      <c r="N522" s="276"/>
      <c r="O522" s="233"/>
      <c r="P522" s="233"/>
      <c r="Q522" s="233"/>
      <c r="R522" s="233"/>
      <c r="S522" s="233"/>
      <c r="T522" s="484"/>
      <c r="U522" s="233"/>
      <c r="V522" s="233"/>
      <c r="W522" s="484"/>
    </row>
    <row r="523" spans="6:23" s="36" customFormat="1" ht="12.75" x14ac:dyDescent="0.2">
      <c r="F523" s="436"/>
      <c r="G523" s="484"/>
      <c r="H523" s="484"/>
      <c r="I523" s="484"/>
      <c r="J523" s="484"/>
      <c r="K523" s="240"/>
      <c r="L523" s="276"/>
      <c r="M523" s="485"/>
      <c r="N523" s="276"/>
      <c r="O523" s="233"/>
      <c r="P523" s="233"/>
      <c r="Q523" s="233"/>
      <c r="R523" s="233"/>
      <c r="S523" s="233"/>
      <c r="T523" s="484"/>
      <c r="U523" s="233"/>
      <c r="V523" s="233"/>
      <c r="W523" s="484"/>
    </row>
    <row r="524" spans="6:23" s="36" customFormat="1" ht="12.75" x14ac:dyDescent="0.2">
      <c r="F524" s="436"/>
      <c r="G524" s="484"/>
      <c r="H524" s="484"/>
      <c r="I524" s="484"/>
      <c r="J524" s="484"/>
      <c r="K524" s="240"/>
      <c r="L524" s="276"/>
      <c r="M524" s="485"/>
      <c r="N524" s="276"/>
      <c r="O524" s="233"/>
      <c r="P524" s="233"/>
      <c r="Q524" s="233"/>
      <c r="R524" s="233"/>
      <c r="S524" s="233"/>
      <c r="T524" s="484"/>
      <c r="U524" s="233"/>
      <c r="V524" s="233"/>
      <c r="W524" s="484"/>
    </row>
    <row r="525" spans="6:23" s="36" customFormat="1" ht="12.75" x14ac:dyDescent="0.2">
      <c r="F525" s="436"/>
      <c r="G525" s="484"/>
      <c r="H525" s="484"/>
      <c r="I525" s="484"/>
      <c r="J525" s="484"/>
      <c r="K525" s="240"/>
      <c r="L525" s="276"/>
      <c r="M525" s="485"/>
      <c r="N525" s="276"/>
      <c r="O525" s="233"/>
      <c r="P525" s="233"/>
      <c r="Q525" s="233"/>
      <c r="R525" s="233"/>
      <c r="S525" s="233"/>
      <c r="T525" s="484"/>
      <c r="U525" s="233"/>
      <c r="V525" s="233"/>
      <c r="W525" s="484"/>
    </row>
    <row r="526" spans="6:23" s="36" customFormat="1" ht="12.75" x14ac:dyDescent="0.2">
      <c r="F526" s="436"/>
      <c r="G526" s="484"/>
      <c r="H526" s="484"/>
      <c r="I526" s="484"/>
      <c r="J526" s="484"/>
      <c r="K526" s="240"/>
      <c r="L526" s="276"/>
      <c r="M526" s="485"/>
      <c r="N526" s="276"/>
      <c r="O526" s="233"/>
      <c r="P526" s="233"/>
      <c r="Q526" s="233"/>
      <c r="R526" s="233"/>
      <c r="S526" s="233"/>
      <c r="T526" s="484"/>
      <c r="U526" s="233"/>
      <c r="V526" s="233"/>
      <c r="W526" s="484"/>
    </row>
    <row r="527" spans="6:23" s="36" customFormat="1" ht="12.75" x14ac:dyDescent="0.2">
      <c r="F527" s="436"/>
      <c r="G527" s="484"/>
      <c r="H527" s="484"/>
      <c r="I527" s="484"/>
      <c r="J527" s="484"/>
      <c r="K527" s="240"/>
      <c r="L527" s="276"/>
      <c r="M527" s="485"/>
      <c r="N527" s="276"/>
      <c r="O527" s="233"/>
      <c r="P527" s="233"/>
      <c r="Q527" s="233"/>
      <c r="R527" s="233"/>
      <c r="S527" s="233"/>
      <c r="T527" s="484"/>
      <c r="U527" s="233"/>
      <c r="V527" s="233"/>
      <c r="W527" s="484"/>
    </row>
    <row r="528" spans="6:23" s="36" customFormat="1" ht="12.75" x14ac:dyDescent="0.2">
      <c r="F528" s="436"/>
      <c r="G528" s="484"/>
      <c r="H528" s="484"/>
      <c r="I528" s="484"/>
      <c r="J528" s="484"/>
      <c r="K528" s="240"/>
      <c r="L528" s="276"/>
      <c r="M528" s="485"/>
      <c r="N528" s="276"/>
      <c r="O528" s="233"/>
      <c r="P528" s="233"/>
      <c r="Q528" s="233"/>
      <c r="R528" s="233"/>
      <c r="S528" s="233"/>
      <c r="T528" s="484"/>
      <c r="U528" s="233"/>
      <c r="V528" s="233"/>
      <c r="W528" s="484"/>
    </row>
    <row r="529" spans="6:23" s="36" customFormat="1" ht="12.75" x14ac:dyDescent="0.2">
      <c r="F529" s="436"/>
      <c r="G529" s="484"/>
      <c r="H529" s="484"/>
      <c r="I529" s="484"/>
      <c r="J529" s="484"/>
      <c r="K529" s="240"/>
      <c r="L529" s="276"/>
      <c r="M529" s="485"/>
      <c r="N529" s="276"/>
      <c r="O529" s="233"/>
      <c r="P529" s="233"/>
      <c r="Q529" s="233"/>
      <c r="R529" s="233"/>
      <c r="S529" s="233"/>
      <c r="T529" s="484"/>
      <c r="U529" s="233"/>
      <c r="V529" s="233"/>
      <c r="W529" s="484"/>
    </row>
    <row r="530" spans="6:23" s="36" customFormat="1" ht="12.75" x14ac:dyDescent="0.2">
      <c r="F530" s="436"/>
      <c r="G530" s="484"/>
      <c r="H530" s="484"/>
      <c r="I530" s="484"/>
      <c r="J530" s="484"/>
      <c r="K530" s="240"/>
      <c r="L530" s="276"/>
      <c r="M530" s="485"/>
      <c r="N530" s="276"/>
      <c r="O530" s="233"/>
      <c r="P530" s="233"/>
      <c r="Q530" s="233"/>
      <c r="R530" s="233"/>
      <c r="S530" s="233"/>
      <c r="T530" s="484"/>
      <c r="U530" s="233"/>
      <c r="V530" s="233"/>
      <c r="W530" s="484"/>
    </row>
    <row r="531" spans="6:23" s="36" customFormat="1" ht="12.75" x14ac:dyDescent="0.2">
      <c r="F531" s="436"/>
      <c r="G531" s="484"/>
      <c r="H531" s="484"/>
      <c r="I531" s="484"/>
      <c r="J531" s="484"/>
      <c r="K531" s="240"/>
      <c r="L531" s="276"/>
      <c r="M531" s="485"/>
      <c r="N531" s="276"/>
      <c r="O531" s="233"/>
      <c r="P531" s="233"/>
      <c r="Q531" s="233"/>
      <c r="R531" s="233"/>
      <c r="S531" s="233"/>
      <c r="T531" s="484"/>
      <c r="U531" s="233"/>
      <c r="V531" s="233"/>
      <c r="W531" s="484"/>
    </row>
    <row r="532" spans="6:23" s="36" customFormat="1" ht="12.75" x14ac:dyDescent="0.2">
      <c r="F532" s="436"/>
      <c r="G532" s="484"/>
      <c r="H532" s="484"/>
      <c r="I532" s="484"/>
      <c r="J532" s="484"/>
      <c r="K532" s="240"/>
      <c r="L532" s="276"/>
      <c r="M532" s="485"/>
      <c r="N532" s="276"/>
      <c r="O532" s="233"/>
      <c r="P532" s="233"/>
      <c r="Q532" s="233"/>
      <c r="R532" s="233"/>
      <c r="S532" s="233"/>
      <c r="T532" s="484"/>
      <c r="U532" s="233"/>
      <c r="V532" s="233"/>
      <c r="W532" s="484"/>
    </row>
    <row r="533" spans="6:23" s="36" customFormat="1" ht="12.75" x14ac:dyDescent="0.2">
      <c r="F533" s="436"/>
      <c r="G533" s="484"/>
      <c r="H533" s="484"/>
      <c r="I533" s="484"/>
      <c r="J533" s="484"/>
      <c r="K533" s="240"/>
      <c r="L533" s="276"/>
      <c r="M533" s="485"/>
      <c r="N533" s="276"/>
      <c r="O533" s="233"/>
      <c r="P533" s="233"/>
      <c r="Q533" s="233"/>
      <c r="R533" s="233"/>
      <c r="S533" s="233"/>
      <c r="T533" s="484"/>
      <c r="U533" s="233"/>
      <c r="V533" s="233"/>
      <c r="W533" s="484"/>
    </row>
    <row r="534" spans="6:23" s="36" customFormat="1" ht="12.75" x14ac:dyDescent="0.2">
      <c r="F534" s="436"/>
      <c r="G534" s="484"/>
      <c r="H534" s="484"/>
      <c r="I534" s="484"/>
      <c r="J534" s="484"/>
      <c r="K534" s="240"/>
      <c r="L534" s="276"/>
      <c r="M534" s="485"/>
      <c r="N534" s="276"/>
      <c r="O534" s="233"/>
      <c r="P534" s="233"/>
      <c r="Q534" s="233"/>
      <c r="R534" s="233"/>
      <c r="S534" s="233"/>
      <c r="T534" s="484"/>
      <c r="U534" s="233"/>
      <c r="V534" s="233"/>
      <c r="W534" s="484"/>
    </row>
    <row r="535" spans="6:23" s="36" customFormat="1" ht="12.75" x14ac:dyDescent="0.2">
      <c r="F535" s="436"/>
      <c r="G535" s="484"/>
      <c r="H535" s="484"/>
      <c r="I535" s="484"/>
      <c r="J535" s="484"/>
      <c r="K535" s="240"/>
      <c r="L535" s="276"/>
      <c r="M535" s="485"/>
      <c r="N535" s="276"/>
      <c r="O535" s="233"/>
      <c r="P535" s="233"/>
      <c r="Q535" s="233"/>
      <c r="R535" s="233"/>
      <c r="S535" s="233"/>
      <c r="T535" s="484"/>
      <c r="U535" s="233"/>
      <c r="V535" s="233"/>
      <c r="W535" s="484"/>
    </row>
    <row r="536" spans="6:23" s="36" customFormat="1" ht="12.75" x14ac:dyDescent="0.2">
      <c r="F536" s="436"/>
      <c r="G536" s="484"/>
      <c r="H536" s="484"/>
      <c r="I536" s="484"/>
      <c r="J536" s="484"/>
      <c r="K536" s="240"/>
      <c r="L536" s="276"/>
      <c r="M536" s="485"/>
      <c r="N536" s="276"/>
      <c r="O536" s="233"/>
      <c r="P536" s="233"/>
      <c r="Q536" s="233"/>
      <c r="R536" s="233"/>
      <c r="S536" s="233"/>
      <c r="T536" s="484"/>
      <c r="U536" s="233"/>
      <c r="V536" s="233"/>
      <c r="W536" s="484"/>
    </row>
    <row r="537" spans="6:23" s="36" customFormat="1" ht="12.75" x14ac:dyDescent="0.2">
      <c r="F537" s="436"/>
      <c r="G537" s="484"/>
      <c r="H537" s="484"/>
      <c r="I537" s="484"/>
      <c r="J537" s="484"/>
      <c r="K537" s="240"/>
      <c r="L537" s="276"/>
      <c r="M537" s="485"/>
      <c r="N537" s="276"/>
      <c r="O537" s="233"/>
      <c r="P537" s="233"/>
      <c r="Q537" s="233"/>
      <c r="R537" s="233"/>
      <c r="S537" s="233"/>
      <c r="T537" s="484"/>
      <c r="U537" s="233"/>
      <c r="V537" s="233"/>
      <c r="W537" s="484"/>
    </row>
    <row r="538" spans="6:23" s="36" customFormat="1" ht="12.75" x14ac:dyDescent="0.2">
      <c r="F538" s="436"/>
      <c r="G538" s="484"/>
      <c r="H538" s="484"/>
      <c r="I538" s="484"/>
      <c r="J538" s="484"/>
      <c r="K538" s="240"/>
      <c r="L538" s="276"/>
      <c r="M538" s="485"/>
      <c r="N538" s="276"/>
      <c r="O538" s="233"/>
      <c r="P538" s="233"/>
      <c r="Q538" s="233"/>
      <c r="R538" s="233"/>
      <c r="S538" s="233"/>
      <c r="T538" s="484"/>
      <c r="U538" s="233"/>
      <c r="V538" s="233"/>
      <c r="W538" s="484"/>
    </row>
    <row r="539" spans="6:23" s="36" customFormat="1" ht="12.75" x14ac:dyDescent="0.2">
      <c r="F539" s="436"/>
      <c r="G539" s="484"/>
      <c r="H539" s="484"/>
      <c r="I539" s="484"/>
      <c r="J539" s="484"/>
      <c r="K539" s="240"/>
      <c r="L539" s="276"/>
      <c r="M539" s="485"/>
      <c r="N539" s="276"/>
      <c r="O539" s="233"/>
      <c r="P539" s="233"/>
      <c r="Q539" s="233"/>
      <c r="R539" s="233"/>
      <c r="S539" s="233"/>
      <c r="T539" s="484"/>
      <c r="U539" s="233"/>
      <c r="V539" s="233"/>
      <c r="W539" s="484"/>
    </row>
    <row r="540" spans="6:23" s="36" customFormat="1" ht="12.75" x14ac:dyDescent="0.2">
      <c r="F540" s="436"/>
      <c r="G540" s="484"/>
      <c r="H540" s="484"/>
      <c r="I540" s="484"/>
      <c r="J540" s="484"/>
      <c r="K540" s="240"/>
      <c r="L540" s="276"/>
      <c r="M540" s="485"/>
      <c r="N540" s="276"/>
      <c r="O540" s="233"/>
      <c r="P540" s="233"/>
      <c r="Q540" s="233"/>
      <c r="R540" s="233"/>
      <c r="S540" s="233"/>
      <c r="T540" s="484"/>
      <c r="U540" s="233"/>
      <c r="V540" s="233"/>
      <c r="W540" s="484"/>
    </row>
    <row r="541" spans="6:23" s="36" customFormat="1" ht="12.75" x14ac:dyDescent="0.2">
      <c r="F541" s="436"/>
      <c r="G541" s="484"/>
      <c r="H541" s="484"/>
      <c r="I541" s="484"/>
      <c r="J541" s="484"/>
      <c r="K541" s="240"/>
      <c r="L541" s="276"/>
      <c r="M541" s="485"/>
      <c r="N541" s="276"/>
      <c r="O541" s="233"/>
      <c r="P541" s="233"/>
      <c r="Q541" s="233"/>
      <c r="R541" s="233"/>
      <c r="S541" s="233"/>
      <c r="T541" s="484"/>
      <c r="U541" s="233"/>
      <c r="V541" s="233"/>
      <c r="W541" s="484"/>
    </row>
    <row r="542" spans="6:23" s="36" customFormat="1" ht="12.75" x14ac:dyDescent="0.2">
      <c r="F542" s="436"/>
      <c r="G542" s="484"/>
      <c r="H542" s="484"/>
      <c r="I542" s="484"/>
      <c r="J542" s="484"/>
      <c r="K542" s="240"/>
      <c r="L542" s="276"/>
      <c r="M542" s="485"/>
      <c r="N542" s="276"/>
      <c r="O542" s="233"/>
      <c r="P542" s="233"/>
      <c r="Q542" s="233"/>
      <c r="R542" s="233"/>
      <c r="S542" s="233"/>
      <c r="T542" s="484"/>
      <c r="U542" s="233"/>
      <c r="V542" s="233"/>
      <c r="W542" s="484"/>
    </row>
    <row r="543" spans="6:23" s="36" customFormat="1" ht="12.75" x14ac:dyDescent="0.2">
      <c r="F543" s="436"/>
      <c r="G543" s="484"/>
      <c r="H543" s="484"/>
      <c r="I543" s="484"/>
      <c r="J543" s="484"/>
      <c r="K543" s="240"/>
      <c r="L543" s="276"/>
      <c r="M543" s="485"/>
      <c r="N543" s="276"/>
      <c r="O543" s="233"/>
      <c r="P543" s="233"/>
      <c r="Q543" s="233"/>
      <c r="R543" s="233"/>
      <c r="S543" s="233"/>
      <c r="T543" s="484"/>
      <c r="U543" s="233"/>
      <c r="V543" s="233"/>
      <c r="W543" s="484"/>
    </row>
    <row r="544" spans="6:23" s="36" customFormat="1" ht="12.75" x14ac:dyDescent="0.2">
      <c r="F544" s="436"/>
      <c r="G544" s="484"/>
      <c r="H544" s="484"/>
      <c r="I544" s="484"/>
      <c r="J544" s="484"/>
      <c r="K544" s="240"/>
      <c r="L544" s="276"/>
      <c r="M544" s="485"/>
      <c r="N544" s="276"/>
      <c r="O544" s="233"/>
      <c r="P544" s="233"/>
      <c r="Q544" s="233"/>
      <c r="R544" s="233"/>
      <c r="S544" s="233"/>
      <c r="T544" s="484"/>
      <c r="U544" s="233"/>
      <c r="V544" s="233"/>
      <c r="W544" s="484"/>
    </row>
    <row r="545" spans="6:23" s="36" customFormat="1" ht="12.75" x14ac:dyDescent="0.2">
      <c r="F545" s="436"/>
      <c r="G545" s="484"/>
      <c r="H545" s="484"/>
      <c r="I545" s="484"/>
      <c r="J545" s="484"/>
      <c r="K545" s="240"/>
      <c r="L545" s="276"/>
      <c r="M545" s="485"/>
      <c r="N545" s="276"/>
      <c r="O545" s="233"/>
      <c r="P545" s="233"/>
      <c r="Q545" s="233"/>
      <c r="R545" s="233"/>
      <c r="S545" s="233"/>
      <c r="T545" s="484"/>
      <c r="U545" s="233"/>
      <c r="V545" s="233"/>
      <c r="W545" s="484"/>
    </row>
    <row r="546" spans="6:23" s="36" customFormat="1" ht="12.75" x14ac:dyDescent="0.2">
      <c r="F546" s="436"/>
      <c r="G546" s="484"/>
      <c r="H546" s="484"/>
      <c r="I546" s="484"/>
      <c r="J546" s="484"/>
      <c r="K546" s="240"/>
      <c r="L546" s="276"/>
      <c r="M546" s="485"/>
      <c r="N546" s="276"/>
      <c r="O546" s="233"/>
      <c r="P546" s="233"/>
      <c r="Q546" s="233"/>
      <c r="R546" s="233"/>
      <c r="S546" s="233"/>
      <c r="T546" s="484"/>
      <c r="U546" s="233"/>
      <c r="V546" s="233"/>
      <c r="W546" s="484"/>
    </row>
    <row r="547" spans="6:23" s="36" customFormat="1" ht="12.75" x14ac:dyDescent="0.2">
      <c r="F547" s="436"/>
      <c r="G547" s="484"/>
      <c r="H547" s="484"/>
      <c r="I547" s="484"/>
      <c r="J547" s="484"/>
      <c r="K547" s="240"/>
      <c r="L547" s="276"/>
      <c r="M547" s="485"/>
      <c r="N547" s="276"/>
      <c r="O547" s="233"/>
      <c r="P547" s="233"/>
      <c r="Q547" s="233"/>
      <c r="R547" s="233"/>
      <c r="S547" s="233"/>
      <c r="T547" s="484"/>
      <c r="U547" s="233"/>
      <c r="V547" s="233"/>
      <c r="W547" s="484"/>
    </row>
    <row r="548" spans="6:23" s="36" customFormat="1" ht="12.75" x14ac:dyDescent="0.2">
      <c r="F548" s="436"/>
      <c r="G548" s="484"/>
      <c r="H548" s="484"/>
      <c r="I548" s="484"/>
      <c r="J548" s="484"/>
      <c r="K548" s="240"/>
      <c r="L548" s="276"/>
      <c r="M548" s="485"/>
      <c r="N548" s="276"/>
      <c r="O548" s="233"/>
      <c r="P548" s="233"/>
      <c r="Q548" s="233"/>
      <c r="R548" s="233"/>
      <c r="S548" s="233"/>
      <c r="T548" s="484"/>
      <c r="U548" s="233"/>
      <c r="V548" s="233"/>
      <c r="W548" s="484"/>
    </row>
    <row r="549" spans="6:23" s="36" customFormat="1" ht="12.75" x14ac:dyDescent="0.2">
      <c r="F549" s="436"/>
      <c r="G549" s="484"/>
      <c r="H549" s="484"/>
      <c r="I549" s="484"/>
      <c r="J549" s="484"/>
      <c r="K549" s="240"/>
      <c r="L549" s="276"/>
      <c r="M549" s="485"/>
      <c r="N549" s="276"/>
      <c r="O549" s="233"/>
      <c r="P549" s="233"/>
      <c r="Q549" s="233"/>
      <c r="R549" s="233"/>
      <c r="S549" s="233"/>
      <c r="T549" s="484"/>
      <c r="U549" s="233"/>
      <c r="V549" s="233"/>
      <c r="W549" s="484"/>
    </row>
    <row r="550" spans="6:23" s="36" customFormat="1" ht="12.75" x14ac:dyDescent="0.2">
      <c r="F550" s="436"/>
      <c r="G550" s="484"/>
      <c r="H550" s="484"/>
      <c r="I550" s="484"/>
      <c r="J550" s="484"/>
      <c r="K550" s="240"/>
      <c r="L550" s="276"/>
      <c r="M550" s="485"/>
      <c r="N550" s="276"/>
      <c r="O550" s="233"/>
      <c r="P550" s="233"/>
      <c r="Q550" s="233"/>
      <c r="R550" s="233"/>
      <c r="S550" s="233"/>
      <c r="T550" s="484"/>
      <c r="U550" s="233"/>
      <c r="V550" s="233"/>
      <c r="W550" s="484"/>
    </row>
    <row r="551" spans="6:23" s="36" customFormat="1" ht="12.75" x14ac:dyDescent="0.2">
      <c r="F551" s="436"/>
      <c r="G551" s="484"/>
      <c r="H551" s="484"/>
      <c r="I551" s="484"/>
      <c r="J551" s="484"/>
      <c r="K551" s="240"/>
      <c r="L551" s="276"/>
      <c r="M551" s="485"/>
      <c r="N551" s="276"/>
      <c r="O551" s="233"/>
      <c r="P551" s="233"/>
      <c r="Q551" s="233"/>
      <c r="R551" s="233"/>
      <c r="S551" s="233"/>
      <c r="T551" s="484"/>
      <c r="U551" s="233"/>
      <c r="V551" s="233"/>
      <c r="W551" s="484"/>
    </row>
    <row r="552" spans="6:23" s="36" customFormat="1" ht="12.75" x14ac:dyDescent="0.2">
      <c r="F552" s="436"/>
      <c r="G552" s="484"/>
      <c r="H552" s="484"/>
      <c r="I552" s="484"/>
      <c r="J552" s="484"/>
      <c r="K552" s="240"/>
      <c r="L552" s="276"/>
      <c r="M552" s="485"/>
      <c r="N552" s="276"/>
      <c r="O552" s="233"/>
      <c r="P552" s="233"/>
      <c r="Q552" s="233"/>
      <c r="R552" s="233"/>
      <c r="S552" s="233"/>
      <c r="T552" s="484"/>
      <c r="U552" s="233"/>
      <c r="V552" s="233"/>
      <c r="W552" s="484"/>
    </row>
    <row r="553" spans="6:23" s="36" customFormat="1" ht="12.75" x14ac:dyDescent="0.2">
      <c r="F553" s="436"/>
      <c r="G553" s="484"/>
      <c r="H553" s="484"/>
      <c r="I553" s="484"/>
      <c r="J553" s="484"/>
      <c r="K553" s="240"/>
      <c r="L553" s="276"/>
      <c r="M553" s="485"/>
      <c r="N553" s="276"/>
      <c r="O553" s="233"/>
      <c r="P553" s="233"/>
      <c r="Q553" s="233"/>
      <c r="R553" s="233"/>
      <c r="S553" s="233"/>
      <c r="T553" s="484"/>
      <c r="U553" s="233"/>
      <c r="V553" s="233"/>
      <c r="W553" s="484"/>
    </row>
    <row r="554" spans="6:23" s="36" customFormat="1" ht="12.75" x14ac:dyDescent="0.2">
      <c r="F554" s="436"/>
      <c r="G554" s="484"/>
      <c r="H554" s="484"/>
      <c r="I554" s="484"/>
      <c r="J554" s="484"/>
      <c r="K554" s="240"/>
      <c r="L554" s="276"/>
      <c r="M554" s="485"/>
      <c r="N554" s="276"/>
      <c r="O554" s="233"/>
      <c r="P554" s="233"/>
      <c r="Q554" s="233"/>
      <c r="R554" s="233"/>
      <c r="S554" s="233"/>
      <c r="T554" s="484"/>
      <c r="U554" s="233"/>
      <c r="V554" s="233"/>
      <c r="W554" s="484"/>
    </row>
    <row r="555" spans="6:23" s="36" customFormat="1" ht="12.75" x14ac:dyDescent="0.2">
      <c r="F555" s="436"/>
      <c r="G555" s="484"/>
      <c r="H555" s="484"/>
      <c r="I555" s="484"/>
      <c r="J555" s="484"/>
      <c r="K555" s="240"/>
      <c r="L555" s="276"/>
      <c r="M555" s="485"/>
      <c r="N555" s="276"/>
      <c r="O555" s="233"/>
      <c r="P555" s="233"/>
      <c r="Q555" s="233"/>
      <c r="R555" s="233"/>
      <c r="S555" s="233"/>
      <c r="T555" s="484"/>
      <c r="U555" s="233"/>
      <c r="V555" s="233"/>
      <c r="W555" s="484"/>
    </row>
    <row r="556" spans="6:23" s="36" customFormat="1" ht="12.75" x14ac:dyDescent="0.2">
      <c r="F556" s="436"/>
      <c r="G556" s="484"/>
      <c r="H556" s="484"/>
      <c r="I556" s="484"/>
      <c r="J556" s="484"/>
      <c r="K556" s="240"/>
      <c r="L556" s="276"/>
      <c r="M556" s="485"/>
      <c r="N556" s="276"/>
      <c r="O556" s="233"/>
      <c r="P556" s="233"/>
      <c r="Q556" s="233"/>
      <c r="R556" s="233"/>
      <c r="S556" s="233"/>
      <c r="T556" s="484"/>
      <c r="U556" s="233"/>
      <c r="V556" s="233"/>
      <c r="W556" s="484"/>
    </row>
    <row r="557" spans="6:23" s="36" customFormat="1" ht="12.75" x14ac:dyDescent="0.2">
      <c r="F557" s="436"/>
      <c r="G557" s="484"/>
      <c r="H557" s="484"/>
      <c r="I557" s="484"/>
      <c r="J557" s="484"/>
      <c r="K557" s="240"/>
      <c r="L557" s="276"/>
      <c r="M557" s="485"/>
      <c r="N557" s="276"/>
      <c r="O557" s="233"/>
      <c r="P557" s="233"/>
      <c r="Q557" s="233"/>
      <c r="R557" s="233"/>
      <c r="S557" s="233"/>
      <c r="T557" s="484"/>
      <c r="U557" s="233"/>
      <c r="V557" s="233"/>
      <c r="W557" s="484"/>
    </row>
    <row r="558" spans="6:23" s="36" customFormat="1" ht="12.75" x14ac:dyDescent="0.2">
      <c r="F558" s="436"/>
      <c r="G558" s="484"/>
      <c r="H558" s="484"/>
      <c r="I558" s="484"/>
      <c r="J558" s="484"/>
      <c r="K558" s="240"/>
      <c r="L558" s="276"/>
      <c r="M558" s="485"/>
      <c r="N558" s="276"/>
      <c r="O558" s="233"/>
      <c r="P558" s="233"/>
      <c r="Q558" s="233"/>
      <c r="R558" s="233"/>
      <c r="S558" s="233"/>
      <c r="T558" s="484"/>
      <c r="U558" s="233"/>
      <c r="V558" s="233"/>
      <c r="W558" s="484"/>
    </row>
    <row r="559" spans="6:23" s="36" customFormat="1" ht="12.75" x14ac:dyDescent="0.2">
      <c r="F559" s="436"/>
      <c r="G559" s="484"/>
      <c r="H559" s="484"/>
      <c r="I559" s="484"/>
      <c r="J559" s="484"/>
      <c r="K559" s="240"/>
      <c r="L559" s="276"/>
      <c r="M559" s="485"/>
      <c r="N559" s="276"/>
      <c r="O559" s="233"/>
      <c r="P559" s="233"/>
      <c r="Q559" s="233"/>
      <c r="R559" s="233"/>
      <c r="S559" s="233"/>
      <c r="T559" s="484"/>
      <c r="U559" s="233"/>
      <c r="V559" s="233"/>
      <c r="W559" s="484"/>
    </row>
    <row r="560" spans="6:23" s="36" customFormat="1" ht="12.75" x14ac:dyDescent="0.2">
      <c r="F560" s="436"/>
      <c r="G560" s="484"/>
      <c r="H560" s="484"/>
      <c r="I560" s="484"/>
      <c r="J560" s="484"/>
      <c r="K560" s="240"/>
      <c r="L560" s="276"/>
      <c r="M560" s="485"/>
      <c r="N560" s="276"/>
      <c r="O560" s="233"/>
      <c r="P560" s="233"/>
      <c r="Q560" s="233"/>
      <c r="R560" s="233"/>
      <c r="S560" s="233"/>
      <c r="T560" s="484"/>
      <c r="U560" s="233"/>
      <c r="V560" s="233"/>
      <c r="W560" s="484"/>
    </row>
    <row r="561" spans="6:23" s="36" customFormat="1" ht="12.75" x14ac:dyDescent="0.2">
      <c r="F561" s="436"/>
      <c r="G561" s="484"/>
      <c r="H561" s="484"/>
      <c r="I561" s="484"/>
      <c r="J561" s="484"/>
      <c r="K561" s="240"/>
      <c r="L561" s="276"/>
      <c r="M561" s="485"/>
      <c r="N561" s="276"/>
      <c r="O561" s="233"/>
      <c r="P561" s="233"/>
      <c r="Q561" s="233"/>
      <c r="R561" s="233"/>
      <c r="S561" s="233"/>
      <c r="T561" s="484"/>
      <c r="U561" s="233"/>
      <c r="V561" s="233"/>
      <c r="W561" s="484"/>
    </row>
    <row r="562" spans="6:23" s="36" customFormat="1" ht="12.75" x14ac:dyDescent="0.2">
      <c r="F562" s="436"/>
      <c r="G562" s="484"/>
      <c r="H562" s="484"/>
      <c r="I562" s="484"/>
      <c r="J562" s="484"/>
      <c r="K562" s="240"/>
      <c r="L562" s="276"/>
      <c r="M562" s="485"/>
      <c r="N562" s="276"/>
      <c r="O562" s="233"/>
      <c r="P562" s="233"/>
      <c r="Q562" s="233"/>
      <c r="R562" s="233"/>
      <c r="S562" s="233"/>
      <c r="T562" s="484"/>
      <c r="U562" s="233"/>
      <c r="V562" s="233"/>
      <c r="W562" s="484"/>
    </row>
    <row r="563" spans="6:23" s="36" customFormat="1" ht="12.75" x14ac:dyDescent="0.2">
      <c r="F563" s="436"/>
      <c r="G563" s="484"/>
      <c r="H563" s="484"/>
      <c r="I563" s="484"/>
      <c r="J563" s="484"/>
      <c r="K563" s="240"/>
      <c r="L563" s="276"/>
      <c r="M563" s="485"/>
      <c r="N563" s="276"/>
      <c r="O563" s="233"/>
      <c r="P563" s="233"/>
      <c r="Q563" s="233"/>
      <c r="R563" s="233"/>
      <c r="S563" s="233"/>
      <c r="T563" s="484"/>
      <c r="U563" s="233"/>
      <c r="V563" s="233"/>
      <c r="W563" s="484"/>
    </row>
    <row r="564" spans="6:23" s="36" customFormat="1" ht="12.75" x14ac:dyDescent="0.2">
      <c r="F564" s="436"/>
      <c r="G564" s="484"/>
      <c r="H564" s="484"/>
      <c r="I564" s="484"/>
      <c r="J564" s="484"/>
      <c r="K564" s="240"/>
      <c r="L564" s="276"/>
      <c r="M564" s="485"/>
      <c r="N564" s="276"/>
      <c r="O564" s="233"/>
      <c r="P564" s="233"/>
      <c r="Q564" s="233"/>
      <c r="R564" s="233"/>
      <c r="S564" s="233"/>
      <c r="T564" s="484"/>
      <c r="U564" s="233"/>
      <c r="V564" s="233"/>
      <c r="W564" s="484"/>
    </row>
    <row r="565" spans="6:23" s="36" customFormat="1" ht="12.75" x14ac:dyDescent="0.2">
      <c r="F565" s="436"/>
      <c r="G565" s="484"/>
      <c r="H565" s="484"/>
      <c r="I565" s="484"/>
      <c r="J565" s="484"/>
      <c r="K565" s="240"/>
      <c r="L565" s="276"/>
      <c r="M565" s="485"/>
      <c r="N565" s="276"/>
      <c r="O565" s="233"/>
      <c r="P565" s="233"/>
      <c r="Q565" s="233"/>
      <c r="R565" s="233"/>
      <c r="S565" s="233"/>
      <c r="T565" s="484"/>
      <c r="U565" s="233"/>
      <c r="V565" s="233"/>
      <c r="W565" s="484"/>
    </row>
    <row r="566" spans="6:23" s="36" customFormat="1" ht="12.75" x14ac:dyDescent="0.2">
      <c r="F566" s="436"/>
      <c r="G566" s="484"/>
      <c r="H566" s="484"/>
      <c r="I566" s="484"/>
      <c r="J566" s="484"/>
      <c r="K566" s="240"/>
      <c r="L566" s="276"/>
      <c r="M566" s="485"/>
      <c r="N566" s="276"/>
      <c r="O566" s="233"/>
      <c r="P566" s="233"/>
      <c r="Q566" s="233"/>
      <c r="R566" s="233"/>
      <c r="S566" s="233"/>
      <c r="T566" s="484"/>
      <c r="U566" s="233"/>
      <c r="V566" s="233"/>
      <c r="W566" s="484"/>
    </row>
    <row r="567" spans="6:23" s="36" customFormat="1" ht="12.75" x14ac:dyDescent="0.2">
      <c r="F567" s="436"/>
      <c r="G567" s="484"/>
      <c r="H567" s="484"/>
      <c r="I567" s="484"/>
      <c r="J567" s="484"/>
      <c r="K567" s="240"/>
      <c r="L567" s="276"/>
      <c r="M567" s="485"/>
      <c r="N567" s="276"/>
      <c r="O567" s="233"/>
      <c r="P567" s="233"/>
      <c r="Q567" s="233"/>
      <c r="R567" s="233"/>
      <c r="S567" s="233"/>
      <c r="T567" s="484"/>
      <c r="U567" s="233"/>
      <c r="V567" s="233"/>
      <c r="W567" s="484"/>
    </row>
    <row r="568" spans="6:23" s="36" customFormat="1" ht="12.75" x14ac:dyDescent="0.2">
      <c r="F568" s="436"/>
      <c r="G568" s="484"/>
      <c r="H568" s="484"/>
      <c r="I568" s="484"/>
      <c r="J568" s="484"/>
      <c r="K568" s="240"/>
      <c r="L568" s="276"/>
      <c r="M568" s="485"/>
      <c r="N568" s="276"/>
      <c r="O568" s="233"/>
      <c r="P568" s="233"/>
      <c r="Q568" s="233"/>
      <c r="R568" s="233"/>
      <c r="S568" s="233"/>
      <c r="T568" s="484"/>
      <c r="U568" s="233"/>
      <c r="V568" s="233"/>
      <c r="W568" s="484"/>
    </row>
    <row r="569" spans="6:23" s="36" customFormat="1" ht="12.75" x14ac:dyDescent="0.2">
      <c r="F569" s="436"/>
      <c r="G569" s="484"/>
      <c r="H569" s="484"/>
      <c r="I569" s="484"/>
      <c r="J569" s="484"/>
      <c r="K569" s="240"/>
      <c r="L569" s="276"/>
      <c r="M569" s="485"/>
      <c r="N569" s="276"/>
      <c r="O569" s="233"/>
      <c r="P569" s="233"/>
      <c r="Q569" s="233"/>
      <c r="R569" s="233"/>
      <c r="S569" s="233"/>
      <c r="T569" s="484"/>
      <c r="U569" s="233"/>
      <c r="V569" s="233"/>
      <c r="W569" s="484"/>
    </row>
    <row r="570" spans="6:23" s="36" customFormat="1" ht="12.75" x14ac:dyDescent="0.2">
      <c r="F570" s="436"/>
      <c r="G570" s="484"/>
      <c r="H570" s="484"/>
      <c r="I570" s="484"/>
      <c r="J570" s="484"/>
      <c r="K570" s="240"/>
      <c r="L570" s="276"/>
      <c r="M570" s="485"/>
      <c r="N570" s="276"/>
      <c r="O570" s="233"/>
      <c r="P570" s="233"/>
      <c r="Q570" s="233"/>
      <c r="R570" s="233"/>
      <c r="S570" s="233"/>
      <c r="T570" s="484"/>
      <c r="U570" s="233"/>
      <c r="V570" s="233"/>
      <c r="W570" s="484"/>
    </row>
    <row r="571" spans="6:23" s="36" customFormat="1" ht="12.75" x14ac:dyDescent="0.2">
      <c r="F571" s="436"/>
      <c r="G571" s="484"/>
      <c r="H571" s="484"/>
      <c r="I571" s="484"/>
      <c r="J571" s="484"/>
      <c r="K571" s="240"/>
      <c r="L571" s="276"/>
      <c r="M571" s="485"/>
      <c r="N571" s="276"/>
      <c r="O571" s="233"/>
      <c r="P571" s="233"/>
      <c r="Q571" s="233"/>
      <c r="R571" s="233"/>
      <c r="S571" s="233"/>
      <c r="T571" s="484"/>
      <c r="U571" s="233"/>
      <c r="V571" s="233"/>
      <c r="W571" s="484"/>
    </row>
    <row r="572" spans="6:23" s="36" customFormat="1" ht="12.75" x14ac:dyDescent="0.2">
      <c r="F572" s="436"/>
      <c r="G572" s="484"/>
      <c r="H572" s="484"/>
      <c r="I572" s="484"/>
      <c r="J572" s="484"/>
      <c r="K572" s="240"/>
      <c r="L572" s="276"/>
      <c r="M572" s="485"/>
      <c r="N572" s="276"/>
      <c r="O572" s="233"/>
      <c r="P572" s="233"/>
      <c r="Q572" s="233"/>
      <c r="R572" s="233"/>
      <c r="S572" s="233"/>
      <c r="T572" s="484"/>
      <c r="U572" s="233"/>
      <c r="V572" s="233"/>
      <c r="W572" s="484"/>
    </row>
    <row r="573" spans="6:23" s="36" customFormat="1" ht="12.75" x14ac:dyDescent="0.2">
      <c r="F573" s="436"/>
      <c r="G573" s="484"/>
      <c r="H573" s="484"/>
      <c r="I573" s="484"/>
      <c r="J573" s="484"/>
      <c r="K573" s="240"/>
      <c r="L573" s="276"/>
      <c r="M573" s="485"/>
      <c r="N573" s="276"/>
      <c r="O573" s="233"/>
      <c r="P573" s="233"/>
      <c r="Q573" s="233"/>
      <c r="R573" s="233"/>
      <c r="S573" s="233"/>
      <c r="T573" s="484"/>
      <c r="U573" s="233"/>
      <c r="V573" s="233"/>
      <c r="W573" s="484"/>
    </row>
    <row r="574" spans="6:23" s="36" customFormat="1" ht="12.75" x14ac:dyDescent="0.2">
      <c r="F574" s="436"/>
      <c r="G574" s="484"/>
      <c r="H574" s="484"/>
      <c r="I574" s="484"/>
      <c r="J574" s="484"/>
      <c r="K574" s="240"/>
      <c r="L574" s="276"/>
      <c r="M574" s="485"/>
      <c r="N574" s="276"/>
      <c r="O574" s="233"/>
      <c r="P574" s="233"/>
      <c r="Q574" s="233"/>
      <c r="R574" s="233"/>
      <c r="S574" s="233"/>
      <c r="T574" s="484"/>
      <c r="U574" s="233"/>
      <c r="V574" s="233"/>
      <c r="W574" s="484"/>
    </row>
    <row r="575" spans="6:23" s="36" customFormat="1" ht="12.75" x14ac:dyDescent="0.2">
      <c r="F575" s="436"/>
      <c r="G575" s="484"/>
      <c r="H575" s="484"/>
      <c r="I575" s="484"/>
      <c r="J575" s="484"/>
      <c r="K575" s="240"/>
      <c r="L575" s="276"/>
      <c r="M575" s="485"/>
      <c r="N575" s="276"/>
      <c r="O575" s="233"/>
      <c r="P575" s="233"/>
      <c r="Q575" s="233"/>
      <c r="R575" s="233"/>
      <c r="S575" s="233"/>
      <c r="T575" s="484"/>
      <c r="U575" s="233"/>
      <c r="V575" s="233"/>
      <c r="W575" s="484"/>
    </row>
    <row r="576" spans="6:23" s="36" customFormat="1" ht="12.75" x14ac:dyDescent="0.2">
      <c r="F576" s="436"/>
      <c r="G576" s="484"/>
      <c r="H576" s="484"/>
      <c r="I576" s="484"/>
      <c r="J576" s="484"/>
      <c r="K576" s="240"/>
      <c r="L576" s="276"/>
      <c r="M576" s="485"/>
      <c r="N576" s="276"/>
      <c r="O576" s="233"/>
      <c r="P576" s="233"/>
      <c r="Q576" s="233"/>
      <c r="R576" s="233"/>
      <c r="S576" s="233"/>
      <c r="T576" s="484"/>
      <c r="U576" s="233"/>
      <c r="V576" s="233"/>
      <c r="W576" s="484"/>
    </row>
    <row r="577" spans="6:23" s="36" customFormat="1" ht="12.75" x14ac:dyDescent="0.2">
      <c r="F577" s="436"/>
      <c r="G577" s="484"/>
      <c r="H577" s="484"/>
      <c r="I577" s="484"/>
      <c r="J577" s="484"/>
      <c r="K577" s="240"/>
      <c r="L577" s="276"/>
      <c r="M577" s="485"/>
      <c r="N577" s="276"/>
      <c r="O577" s="233"/>
      <c r="P577" s="233"/>
      <c r="Q577" s="233"/>
      <c r="R577" s="233"/>
      <c r="S577" s="233"/>
      <c r="T577" s="484"/>
      <c r="U577" s="233"/>
      <c r="V577" s="233"/>
      <c r="W577" s="484"/>
    </row>
    <row r="578" spans="6:23" s="36" customFormat="1" ht="12.75" x14ac:dyDescent="0.2">
      <c r="F578" s="436"/>
      <c r="G578" s="484"/>
      <c r="H578" s="484"/>
      <c r="I578" s="484"/>
      <c r="J578" s="484"/>
      <c r="K578" s="240"/>
      <c r="L578" s="276"/>
      <c r="M578" s="485"/>
      <c r="N578" s="276"/>
      <c r="O578" s="233"/>
      <c r="P578" s="233"/>
      <c r="Q578" s="233"/>
      <c r="R578" s="233"/>
      <c r="S578" s="233"/>
      <c r="T578" s="484"/>
      <c r="U578" s="233"/>
      <c r="V578" s="233"/>
      <c r="W578" s="484"/>
    </row>
    <row r="579" spans="6:23" s="36" customFormat="1" ht="12.75" x14ac:dyDescent="0.2">
      <c r="F579" s="436"/>
      <c r="G579" s="484"/>
      <c r="H579" s="484"/>
      <c r="I579" s="484"/>
      <c r="J579" s="484"/>
      <c r="K579" s="240"/>
      <c r="L579" s="276"/>
      <c r="M579" s="485"/>
      <c r="N579" s="276"/>
      <c r="O579" s="233"/>
      <c r="P579" s="233"/>
      <c r="Q579" s="233"/>
      <c r="R579" s="233"/>
      <c r="S579" s="233"/>
      <c r="T579" s="484"/>
      <c r="U579" s="233"/>
      <c r="V579" s="233"/>
      <c r="W579" s="484"/>
    </row>
    <row r="580" spans="6:23" s="36" customFormat="1" ht="12.75" x14ac:dyDescent="0.2">
      <c r="F580" s="436"/>
      <c r="G580" s="484"/>
      <c r="H580" s="484"/>
      <c r="I580" s="484"/>
      <c r="J580" s="484"/>
      <c r="K580" s="240"/>
      <c r="L580" s="276"/>
      <c r="M580" s="485"/>
      <c r="N580" s="276"/>
      <c r="O580" s="233"/>
      <c r="P580" s="233"/>
      <c r="Q580" s="233"/>
      <c r="R580" s="233"/>
      <c r="S580" s="233"/>
      <c r="T580" s="484"/>
      <c r="U580" s="233"/>
      <c r="V580" s="233"/>
      <c r="W580" s="484"/>
    </row>
    <row r="581" spans="6:23" s="36" customFormat="1" ht="12.75" x14ac:dyDescent="0.2">
      <c r="F581" s="436"/>
      <c r="G581" s="484"/>
      <c r="H581" s="484"/>
      <c r="I581" s="484"/>
      <c r="J581" s="484"/>
      <c r="K581" s="240"/>
      <c r="L581" s="276"/>
      <c r="M581" s="485"/>
      <c r="N581" s="276"/>
      <c r="O581" s="233"/>
      <c r="P581" s="233"/>
      <c r="Q581" s="233"/>
      <c r="R581" s="233"/>
      <c r="S581" s="233"/>
      <c r="T581" s="484"/>
      <c r="U581" s="233"/>
      <c r="V581" s="233"/>
      <c r="W581" s="484"/>
    </row>
    <row r="582" spans="6:23" s="36" customFormat="1" ht="12.75" x14ac:dyDescent="0.2">
      <c r="F582" s="436"/>
      <c r="G582" s="484"/>
      <c r="H582" s="484"/>
      <c r="I582" s="484"/>
      <c r="J582" s="484"/>
      <c r="K582" s="240"/>
      <c r="L582" s="276"/>
      <c r="M582" s="485"/>
      <c r="N582" s="276"/>
      <c r="O582" s="233"/>
      <c r="P582" s="233"/>
      <c r="Q582" s="233"/>
      <c r="R582" s="233"/>
      <c r="S582" s="233"/>
      <c r="T582" s="484"/>
      <c r="U582" s="233"/>
      <c r="V582" s="233"/>
      <c r="W582" s="484"/>
    </row>
    <row r="583" spans="6:23" s="36" customFormat="1" ht="12.75" x14ac:dyDescent="0.2">
      <c r="F583" s="436"/>
      <c r="G583" s="484"/>
      <c r="H583" s="484"/>
      <c r="I583" s="484"/>
      <c r="J583" s="484"/>
      <c r="K583" s="240"/>
      <c r="L583" s="276"/>
      <c r="M583" s="485"/>
      <c r="N583" s="276"/>
      <c r="O583" s="233"/>
      <c r="P583" s="233"/>
      <c r="Q583" s="233"/>
      <c r="R583" s="233"/>
      <c r="S583" s="233"/>
      <c r="T583" s="484"/>
      <c r="U583" s="233"/>
      <c r="V583" s="233"/>
      <c r="W583" s="484"/>
    </row>
    <row r="584" spans="6:23" s="36" customFormat="1" ht="12.75" x14ac:dyDescent="0.2">
      <c r="F584" s="436"/>
      <c r="G584" s="484"/>
      <c r="H584" s="484"/>
      <c r="I584" s="484"/>
      <c r="J584" s="484"/>
      <c r="K584" s="240"/>
      <c r="L584" s="276"/>
      <c r="M584" s="485"/>
      <c r="N584" s="276"/>
      <c r="O584" s="233"/>
      <c r="P584" s="233"/>
      <c r="Q584" s="233"/>
      <c r="R584" s="233"/>
      <c r="S584" s="233"/>
      <c r="T584" s="484"/>
      <c r="U584" s="233"/>
      <c r="V584" s="233"/>
      <c r="W584" s="484"/>
    </row>
    <row r="585" spans="6:23" s="36" customFormat="1" ht="12.75" x14ac:dyDescent="0.2">
      <c r="F585" s="436"/>
      <c r="G585" s="484"/>
      <c r="H585" s="484"/>
      <c r="I585" s="484"/>
      <c r="J585" s="484"/>
      <c r="K585" s="240"/>
      <c r="L585" s="276"/>
      <c r="M585" s="485"/>
      <c r="N585" s="276"/>
      <c r="O585" s="233"/>
      <c r="P585" s="233"/>
      <c r="Q585" s="233"/>
      <c r="R585" s="233"/>
      <c r="S585" s="233"/>
      <c r="T585" s="484"/>
      <c r="U585" s="233"/>
      <c r="V585" s="233"/>
      <c r="W585" s="484"/>
    </row>
    <row r="586" spans="6:23" s="36" customFormat="1" ht="12.75" x14ac:dyDescent="0.2">
      <c r="F586" s="436"/>
      <c r="G586" s="484"/>
      <c r="H586" s="484"/>
      <c r="I586" s="484"/>
      <c r="J586" s="484"/>
      <c r="K586" s="240"/>
      <c r="L586" s="276"/>
      <c r="M586" s="485"/>
      <c r="N586" s="276"/>
      <c r="O586" s="233"/>
      <c r="P586" s="233"/>
      <c r="Q586" s="233"/>
      <c r="R586" s="233"/>
      <c r="S586" s="233"/>
      <c r="T586" s="484"/>
      <c r="U586" s="233"/>
      <c r="V586" s="233"/>
      <c r="W586" s="484"/>
    </row>
    <row r="587" spans="6:23" s="36" customFormat="1" ht="12.75" x14ac:dyDescent="0.2">
      <c r="F587" s="436"/>
      <c r="G587" s="484"/>
      <c r="H587" s="484"/>
      <c r="I587" s="484"/>
      <c r="J587" s="484"/>
      <c r="K587" s="240"/>
      <c r="L587" s="276"/>
      <c r="M587" s="485"/>
      <c r="N587" s="276"/>
      <c r="O587" s="233"/>
      <c r="P587" s="233"/>
      <c r="Q587" s="233"/>
      <c r="R587" s="233"/>
      <c r="S587" s="233"/>
      <c r="T587" s="484"/>
      <c r="U587" s="233"/>
      <c r="V587" s="233"/>
      <c r="W587" s="484"/>
    </row>
    <row r="588" spans="6:23" s="36" customFormat="1" ht="12.75" x14ac:dyDescent="0.2">
      <c r="F588" s="436"/>
      <c r="G588" s="484"/>
      <c r="H588" s="484"/>
      <c r="I588" s="484"/>
      <c r="J588" s="484"/>
      <c r="K588" s="240"/>
      <c r="L588" s="276"/>
      <c r="M588" s="485"/>
      <c r="N588" s="276"/>
      <c r="O588" s="233"/>
      <c r="P588" s="233"/>
      <c r="Q588" s="233"/>
      <c r="R588" s="233"/>
      <c r="S588" s="233"/>
      <c r="T588" s="484"/>
      <c r="U588" s="233"/>
      <c r="V588" s="233"/>
      <c r="W588" s="484"/>
    </row>
    <row r="589" spans="6:23" x14ac:dyDescent="0.2">
      <c r="K589" s="492"/>
      <c r="L589" s="335"/>
      <c r="M589" s="487"/>
      <c r="N589" s="335"/>
    </row>
    <row r="590" spans="6:23" x14ac:dyDescent="0.2">
      <c r="K590" s="492"/>
      <c r="L590" s="335"/>
      <c r="M590" s="487"/>
      <c r="N590" s="335"/>
    </row>
    <row r="591" spans="6:23" x14ac:dyDescent="0.2">
      <c r="K591" s="492"/>
      <c r="L591" s="335"/>
      <c r="M591" s="487"/>
      <c r="N591" s="335"/>
    </row>
    <row r="592" spans="6:23" x14ac:dyDescent="0.2">
      <c r="K592" s="492"/>
      <c r="L592" s="335"/>
      <c r="M592" s="487"/>
      <c r="N592" s="335"/>
    </row>
    <row r="593" spans="11:14" x14ac:dyDescent="0.2">
      <c r="K593" s="492"/>
      <c r="L593" s="335"/>
      <c r="M593" s="487"/>
      <c r="N593" s="335"/>
    </row>
    <row r="594" spans="11:14" x14ac:dyDescent="0.2">
      <c r="K594" s="492"/>
      <c r="L594" s="335"/>
      <c r="M594" s="487"/>
      <c r="N594" s="335"/>
    </row>
    <row r="595" spans="11:14" x14ac:dyDescent="0.2">
      <c r="K595" s="492"/>
      <c r="L595" s="335"/>
      <c r="M595" s="487"/>
      <c r="N595" s="335"/>
    </row>
    <row r="596" spans="11:14" x14ac:dyDescent="0.2">
      <c r="K596" s="492"/>
      <c r="L596" s="335"/>
      <c r="M596" s="487"/>
      <c r="N596" s="335"/>
    </row>
    <row r="597" spans="11:14" x14ac:dyDescent="0.2">
      <c r="K597" s="492"/>
      <c r="L597" s="335"/>
      <c r="M597" s="487"/>
      <c r="N597" s="335"/>
    </row>
    <row r="598" spans="11:14" x14ac:dyDescent="0.2">
      <c r="K598" s="492"/>
      <c r="L598" s="335"/>
      <c r="M598" s="487"/>
      <c r="N598" s="335"/>
    </row>
    <row r="599" spans="11:14" x14ac:dyDescent="0.2">
      <c r="K599" s="492"/>
      <c r="L599" s="335"/>
      <c r="M599" s="487"/>
      <c r="N599" s="335"/>
    </row>
    <row r="600" spans="11:14" x14ac:dyDescent="0.2">
      <c r="K600" s="492"/>
      <c r="L600" s="335"/>
      <c r="M600" s="487"/>
      <c r="N600" s="335"/>
    </row>
    <row r="601" spans="11:14" x14ac:dyDescent="0.2">
      <c r="K601" s="492"/>
      <c r="L601" s="335"/>
      <c r="M601" s="487"/>
      <c r="N601" s="335"/>
    </row>
    <row r="602" spans="11:14" x14ac:dyDescent="0.2">
      <c r="K602" s="492"/>
      <c r="L602" s="335"/>
      <c r="M602" s="487"/>
      <c r="N602" s="335"/>
    </row>
    <row r="603" spans="11:14" x14ac:dyDescent="0.2">
      <c r="K603" s="492"/>
      <c r="L603" s="335"/>
      <c r="M603" s="487"/>
      <c r="N603" s="335"/>
    </row>
    <row r="604" spans="11:14" x14ac:dyDescent="0.2">
      <c r="K604" s="492"/>
      <c r="L604" s="335"/>
      <c r="M604" s="487"/>
      <c r="N604" s="335"/>
    </row>
    <row r="605" spans="11:14" x14ac:dyDescent="0.2">
      <c r="K605" s="492"/>
      <c r="L605" s="335"/>
      <c r="M605" s="487"/>
      <c r="N605" s="335"/>
    </row>
    <row r="606" spans="11:14" x14ac:dyDescent="0.2">
      <c r="K606" s="492"/>
      <c r="L606" s="335"/>
      <c r="M606" s="487"/>
      <c r="N606" s="335"/>
    </row>
    <row r="607" spans="11:14" x14ac:dyDescent="0.2">
      <c r="K607" s="492"/>
      <c r="L607" s="335"/>
      <c r="M607" s="487"/>
      <c r="N607" s="335"/>
    </row>
    <row r="608" spans="11:14" x14ac:dyDescent="0.2">
      <c r="K608" s="492"/>
      <c r="L608" s="335"/>
      <c r="M608" s="487"/>
      <c r="N608" s="335"/>
    </row>
    <row r="609" spans="11:14" x14ac:dyDescent="0.2">
      <c r="K609" s="492"/>
      <c r="L609" s="335"/>
      <c r="M609" s="487"/>
      <c r="N609" s="335"/>
    </row>
    <row r="610" spans="11:14" x14ac:dyDescent="0.2">
      <c r="K610" s="492"/>
      <c r="L610" s="335"/>
      <c r="M610" s="487"/>
      <c r="N610" s="335"/>
    </row>
    <row r="611" spans="11:14" x14ac:dyDescent="0.2">
      <c r="K611" s="492"/>
      <c r="L611" s="335"/>
      <c r="M611" s="487"/>
      <c r="N611" s="335"/>
    </row>
    <row r="612" spans="11:14" x14ac:dyDescent="0.2">
      <c r="K612" s="492"/>
      <c r="L612" s="335"/>
      <c r="M612" s="487"/>
      <c r="N612" s="335"/>
    </row>
    <row r="613" spans="11:14" x14ac:dyDescent="0.2">
      <c r="K613" s="492"/>
      <c r="L613" s="335"/>
      <c r="M613" s="487"/>
      <c r="N613" s="335"/>
    </row>
    <row r="614" spans="11:14" x14ac:dyDescent="0.2">
      <c r="K614" s="492"/>
      <c r="L614" s="335"/>
      <c r="M614" s="487"/>
      <c r="N614" s="335"/>
    </row>
    <row r="615" spans="11:14" x14ac:dyDescent="0.2">
      <c r="K615" s="492"/>
      <c r="L615" s="335"/>
      <c r="M615" s="487"/>
      <c r="N615" s="335"/>
    </row>
    <row r="616" spans="11:14" x14ac:dyDescent="0.2">
      <c r="K616" s="492"/>
      <c r="L616" s="335"/>
      <c r="M616" s="487"/>
      <c r="N616" s="335"/>
    </row>
    <row r="617" spans="11:14" x14ac:dyDescent="0.2">
      <c r="K617" s="492"/>
      <c r="L617" s="335"/>
      <c r="M617" s="487"/>
      <c r="N617" s="335"/>
    </row>
    <row r="618" spans="11:14" x14ac:dyDescent="0.2">
      <c r="K618" s="492"/>
      <c r="L618" s="335"/>
      <c r="M618" s="487"/>
      <c r="N618" s="335"/>
    </row>
    <row r="619" spans="11:14" x14ac:dyDescent="0.2">
      <c r="K619" s="492"/>
      <c r="L619" s="335"/>
      <c r="M619" s="487"/>
      <c r="N619" s="335"/>
    </row>
    <row r="620" spans="11:14" x14ac:dyDescent="0.2">
      <c r="K620" s="492"/>
      <c r="L620" s="335"/>
      <c r="M620" s="487"/>
      <c r="N620" s="335"/>
    </row>
    <row r="621" spans="11:14" x14ac:dyDescent="0.2">
      <c r="K621" s="492"/>
      <c r="L621" s="335"/>
      <c r="M621" s="487"/>
      <c r="N621" s="335"/>
    </row>
    <row r="622" spans="11:14" x14ac:dyDescent="0.2">
      <c r="K622" s="492"/>
      <c r="L622" s="335"/>
      <c r="M622" s="487"/>
      <c r="N622" s="335"/>
    </row>
    <row r="623" spans="11:14" x14ac:dyDescent="0.2">
      <c r="K623" s="492"/>
      <c r="L623" s="335"/>
      <c r="M623" s="487"/>
      <c r="N623" s="335"/>
    </row>
    <row r="624" spans="11:14" x14ac:dyDescent="0.2">
      <c r="K624" s="492"/>
      <c r="L624" s="335"/>
      <c r="M624" s="487"/>
      <c r="N624" s="335"/>
    </row>
    <row r="625" spans="11:14" x14ac:dyDescent="0.2">
      <c r="K625" s="492"/>
      <c r="L625" s="335"/>
      <c r="M625" s="487"/>
      <c r="N625" s="335"/>
    </row>
    <row r="626" spans="11:14" x14ac:dyDescent="0.2">
      <c r="K626" s="492"/>
      <c r="L626" s="335"/>
      <c r="M626" s="487"/>
      <c r="N626" s="335"/>
    </row>
    <row r="627" spans="11:14" x14ac:dyDescent="0.2">
      <c r="K627" s="492"/>
      <c r="L627" s="335"/>
      <c r="M627" s="487"/>
      <c r="N627" s="335"/>
    </row>
    <row r="628" spans="11:14" x14ac:dyDescent="0.2">
      <c r="K628" s="492"/>
      <c r="L628" s="335"/>
      <c r="M628" s="487"/>
      <c r="N628" s="335"/>
    </row>
    <row r="629" spans="11:14" x14ac:dyDescent="0.2">
      <c r="K629" s="492"/>
      <c r="L629" s="335"/>
      <c r="M629" s="487"/>
      <c r="N629" s="335"/>
    </row>
    <row r="630" spans="11:14" x14ac:dyDescent="0.2">
      <c r="K630" s="492"/>
      <c r="L630" s="335"/>
      <c r="M630" s="487"/>
      <c r="N630" s="335"/>
    </row>
    <row r="631" spans="11:14" x14ac:dyDescent="0.2">
      <c r="K631" s="492"/>
      <c r="L631" s="335"/>
      <c r="M631" s="487"/>
      <c r="N631" s="335"/>
    </row>
    <row r="632" spans="11:14" x14ac:dyDescent="0.2">
      <c r="K632" s="492"/>
      <c r="L632" s="335"/>
      <c r="M632" s="487"/>
      <c r="N632" s="335"/>
    </row>
    <row r="633" spans="11:14" x14ac:dyDescent="0.2">
      <c r="K633" s="492"/>
      <c r="L633" s="335"/>
      <c r="M633" s="487"/>
      <c r="N633" s="335"/>
    </row>
    <row r="634" spans="11:14" x14ac:dyDescent="0.2">
      <c r="K634" s="492"/>
      <c r="L634" s="335"/>
      <c r="M634" s="487"/>
      <c r="N634" s="335"/>
    </row>
    <row r="635" spans="11:14" x14ac:dyDescent="0.2">
      <c r="K635" s="492"/>
      <c r="L635" s="335"/>
      <c r="M635" s="487"/>
      <c r="N635" s="335"/>
    </row>
    <row r="636" spans="11:14" x14ac:dyDescent="0.2">
      <c r="K636" s="492"/>
      <c r="L636" s="335"/>
      <c r="M636" s="487"/>
      <c r="N636" s="335"/>
    </row>
    <row r="637" spans="11:14" x14ac:dyDescent="0.2">
      <c r="K637" s="492"/>
      <c r="L637" s="335"/>
      <c r="M637" s="487"/>
      <c r="N637" s="335"/>
    </row>
    <row r="638" spans="11:14" x14ac:dyDescent="0.2">
      <c r="K638" s="492"/>
      <c r="L638" s="335"/>
      <c r="M638" s="487"/>
      <c r="N638" s="335"/>
    </row>
    <row r="639" spans="11:14" x14ac:dyDescent="0.2">
      <c r="K639" s="492"/>
      <c r="L639" s="335"/>
      <c r="M639" s="487"/>
      <c r="N639" s="335"/>
    </row>
    <row r="640" spans="11:14" x14ac:dyDescent="0.2">
      <c r="K640" s="492"/>
      <c r="L640" s="335"/>
      <c r="M640" s="487"/>
      <c r="N640" s="335"/>
    </row>
    <row r="641" spans="11:14" x14ac:dyDescent="0.2">
      <c r="K641" s="492"/>
      <c r="L641" s="335"/>
      <c r="M641" s="487"/>
      <c r="N641" s="335"/>
    </row>
    <row r="642" spans="11:14" x14ac:dyDescent="0.2">
      <c r="K642" s="492"/>
      <c r="L642" s="335"/>
      <c r="M642" s="487"/>
      <c r="N642" s="335"/>
    </row>
    <row r="643" spans="11:14" x14ac:dyDescent="0.2">
      <c r="K643" s="492"/>
      <c r="L643" s="335"/>
      <c r="M643" s="487"/>
      <c r="N643" s="335"/>
    </row>
    <row r="644" spans="11:14" x14ac:dyDescent="0.2">
      <c r="K644" s="492"/>
      <c r="L644" s="335"/>
      <c r="M644" s="487"/>
      <c r="N644" s="335"/>
    </row>
    <row r="645" spans="11:14" x14ac:dyDescent="0.2">
      <c r="K645" s="492"/>
      <c r="L645" s="335"/>
      <c r="M645" s="487"/>
      <c r="N645" s="335"/>
    </row>
    <row r="646" spans="11:14" x14ac:dyDescent="0.2">
      <c r="K646" s="492"/>
      <c r="L646" s="335"/>
      <c r="M646" s="487"/>
      <c r="N646" s="335"/>
    </row>
    <row r="647" spans="11:14" x14ac:dyDescent="0.2">
      <c r="K647" s="492"/>
      <c r="L647" s="335"/>
      <c r="M647" s="487"/>
      <c r="N647" s="335"/>
    </row>
    <row r="648" spans="11:14" x14ac:dyDescent="0.2">
      <c r="K648" s="492"/>
      <c r="L648" s="335"/>
      <c r="M648" s="487"/>
      <c r="N648" s="335"/>
    </row>
    <row r="649" spans="11:14" x14ac:dyDescent="0.2">
      <c r="K649" s="492"/>
      <c r="L649" s="335"/>
      <c r="M649" s="487"/>
      <c r="N649" s="335"/>
    </row>
    <row r="650" spans="11:14" x14ac:dyDescent="0.2">
      <c r="K650" s="492"/>
      <c r="L650" s="335"/>
      <c r="M650" s="487"/>
      <c r="N650" s="335"/>
    </row>
    <row r="651" spans="11:14" x14ac:dyDescent="0.2">
      <c r="K651" s="492"/>
      <c r="L651" s="335"/>
      <c r="M651" s="487"/>
      <c r="N651" s="335"/>
    </row>
    <row r="652" spans="11:14" x14ac:dyDescent="0.2">
      <c r="K652" s="492"/>
      <c r="L652" s="335"/>
      <c r="M652" s="487"/>
      <c r="N652" s="335"/>
    </row>
    <row r="653" spans="11:14" x14ac:dyDescent="0.2">
      <c r="K653" s="492"/>
      <c r="L653" s="335"/>
      <c r="M653" s="487"/>
      <c r="N653" s="335"/>
    </row>
    <row r="654" spans="11:14" x14ac:dyDescent="0.2">
      <c r="K654" s="492"/>
      <c r="L654" s="335"/>
      <c r="M654" s="487"/>
      <c r="N654" s="335"/>
    </row>
    <row r="655" spans="11:14" x14ac:dyDescent="0.2">
      <c r="K655" s="492"/>
      <c r="L655" s="335"/>
      <c r="M655" s="487"/>
      <c r="N655" s="335"/>
    </row>
    <row r="656" spans="11:14" x14ac:dyDescent="0.2">
      <c r="K656" s="492"/>
      <c r="L656" s="335"/>
      <c r="M656" s="487"/>
      <c r="N656" s="335"/>
    </row>
    <row r="657" spans="11:14" x14ac:dyDescent="0.2">
      <c r="K657" s="492"/>
      <c r="L657" s="335"/>
      <c r="M657" s="487"/>
      <c r="N657" s="335"/>
    </row>
    <row r="658" spans="11:14" x14ac:dyDescent="0.2">
      <c r="K658" s="492"/>
      <c r="L658" s="335"/>
      <c r="M658" s="487"/>
      <c r="N658" s="335"/>
    </row>
    <row r="659" spans="11:14" x14ac:dyDescent="0.2">
      <c r="K659" s="492"/>
      <c r="L659" s="335"/>
      <c r="M659" s="487"/>
      <c r="N659" s="335"/>
    </row>
    <row r="660" spans="11:14" x14ac:dyDescent="0.2">
      <c r="K660" s="492"/>
      <c r="L660" s="335"/>
      <c r="M660" s="487"/>
      <c r="N660" s="335"/>
    </row>
    <row r="661" spans="11:14" x14ac:dyDescent="0.2">
      <c r="K661" s="492"/>
      <c r="L661" s="335"/>
      <c r="M661" s="487"/>
      <c r="N661" s="335"/>
    </row>
    <row r="662" spans="11:14" x14ac:dyDescent="0.2">
      <c r="K662" s="492"/>
      <c r="L662" s="335"/>
      <c r="M662" s="487"/>
      <c r="N662" s="335"/>
    </row>
    <row r="663" spans="11:14" x14ac:dyDescent="0.2">
      <c r="K663" s="492"/>
      <c r="L663" s="335"/>
      <c r="M663" s="487"/>
      <c r="N663" s="335"/>
    </row>
    <row r="664" spans="11:14" x14ac:dyDescent="0.2">
      <c r="K664" s="492"/>
      <c r="L664" s="335"/>
      <c r="M664" s="487"/>
      <c r="N664" s="335"/>
    </row>
    <row r="665" spans="11:14" x14ac:dyDescent="0.2">
      <c r="K665" s="492"/>
      <c r="L665" s="335"/>
      <c r="M665" s="487"/>
      <c r="N665" s="335"/>
    </row>
    <row r="666" spans="11:14" x14ac:dyDescent="0.2">
      <c r="K666" s="492"/>
      <c r="L666" s="335"/>
      <c r="M666" s="487"/>
      <c r="N666" s="335"/>
    </row>
    <row r="667" spans="11:14" x14ac:dyDescent="0.2">
      <c r="K667" s="492"/>
      <c r="L667" s="335"/>
      <c r="M667" s="487"/>
      <c r="N667" s="335"/>
    </row>
    <row r="668" spans="11:14" x14ac:dyDescent="0.2">
      <c r="K668" s="492"/>
      <c r="L668" s="335"/>
      <c r="M668" s="487"/>
      <c r="N668" s="335"/>
    </row>
    <row r="669" spans="11:14" x14ac:dyDescent="0.2">
      <c r="K669" s="492"/>
      <c r="L669" s="335"/>
      <c r="M669" s="487"/>
      <c r="N669" s="335"/>
    </row>
    <row r="670" spans="11:14" x14ac:dyDescent="0.2">
      <c r="K670" s="492"/>
      <c r="L670" s="335"/>
      <c r="M670" s="487"/>
      <c r="N670" s="335"/>
    </row>
    <row r="671" spans="11:14" x14ac:dyDescent="0.2">
      <c r="K671" s="492"/>
      <c r="L671" s="335"/>
      <c r="M671" s="487"/>
      <c r="N671" s="335"/>
    </row>
    <row r="672" spans="11:14" x14ac:dyDescent="0.2">
      <c r="K672" s="492"/>
      <c r="L672" s="335"/>
      <c r="M672" s="487"/>
      <c r="N672" s="335"/>
    </row>
    <row r="673" spans="11:14" x14ac:dyDescent="0.2">
      <c r="K673" s="492"/>
      <c r="L673" s="335"/>
      <c r="M673" s="487"/>
      <c r="N673" s="335"/>
    </row>
    <row r="674" spans="11:14" x14ac:dyDescent="0.2">
      <c r="K674" s="492"/>
      <c r="L674" s="335"/>
      <c r="M674" s="487"/>
      <c r="N674" s="335"/>
    </row>
    <row r="675" spans="11:14" x14ac:dyDescent="0.2">
      <c r="K675" s="492"/>
      <c r="L675" s="335"/>
      <c r="M675" s="487"/>
      <c r="N675" s="335"/>
    </row>
    <row r="676" spans="11:14" x14ac:dyDescent="0.2">
      <c r="K676" s="492"/>
      <c r="L676" s="335"/>
      <c r="M676" s="487"/>
      <c r="N676" s="335"/>
    </row>
    <row r="677" spans="11:14" x14ac:dyDescent="0.2">
      <c r="K677" s="492"/>
      <c r="L677" s="335"/>
      <c r="M677" s="487"/>
      <c r="N677" s="335"/>
    </row>
    <row r="678" spans="11:14" x14ac:dyDescent="0.2">
      <c r="K678" s="492"/>
      <c r="L678" s="335"/>
      <c r="M678" s="487"/>
      <c r="N678" s="335"/>
    </row>
    <row r="679" spans="11:14" x14ac:dyDescent="0.2">
      <c r="K679" s="492"/>
      <c r="L679" s="335"/>
      <c r="M679" s="487"/>
      <c r="N679" s="335"/>
    </row>
    <row r="680" spans="11:14" x14ac:dyDescent="0.2">
      <c r="K680" s="492"/>
      <c r="L680" s="335"/>
      <c r="M680" s="487"/>
      <c r="N680" s="335"/>
    </row>
    <row r="681" spans="11:14" x14ac:dyDescent="0.2">
      <c r="K681" s="492"/>
      <c r="L681" s="335"/>
      <c r="M681" s="487"/>
      <c r="N681" s="335"/>
    </row>
    <row r="682" spans="11:14" x14ac:dyDescent="0.2">
      <c r="K682" s="492"/>
      <c r="L682" s="335"/>
      <c r="M682" s="487"/>
      <c r="N682" s="335"/>
    </row>
    <row r="683" spans="11:14" x14ac:dyDescent="0.2">
      <c r="K683" s="492"/>
      <c r="L683" s="335"/>
      <c r="M683" s="487"/>
      <c r="N683" s="335"/>
    </row>
    <row r="684" spans="11:14" x14ac:dyDescent="0.2">
      <c r="K684" s="492"/>
      <c r="L684" s="335"/>
      <c r="M684" s="487"/>
      <c r="N684" s="335"/>
    </row>
    <row r="685" spans="11:14" x14ac:dyDescent="0.2">
      <c r="K685" s="492"/>
      <c r="L685" s="335"/>
      <c r="M685" s="487"/>
      <c r="N685" s="335"/>
    </row>
    <row r="686" spans="11:14" x14ac:dyDescent="0.2">
      <c r="K686" s="492"/>
      <c r="L686" s="335"/>
      <c r="M686" s="487"/>
      <c r="N686" s="335"/>
    </row>
    <row r="687" spans="11:14" x14ac:dyDescent="0.2">
      <c r="K687" s="492"/>
      <c r="L687" s="335"/>
      <c r="M687" s="487"/>
      <c r="N687" s="335"/>
    </row>
    <row r="688" spans="11:14" x14ac:dyDescent="0.2">
      <c r="K688" s="492"/>
      <c r="L688" s="335"/>
      <c r="M688" s="487"/>
      <c r="N688" s="335"/>
    </row>
    <row r="689" spans="11:14" x14ac:dyDescent="0.2">
      <c r="K689" s="492"/>
      <c r="L689" s="335"/>
      <c r="M689" s="487"/>
      <c r="N689" s="335"/>
    </row>
    <row r="690" spans="11:14" x14ac:dyDescent="0.2">
      <c r="K690" s="492"/>
      <c r="L690" s="335"/>
      <c r="M690" s="487"/>
      <c r="N690" s="335"/>
    </row>
    <row r="691" spans="11:14" x14ac:dyDescent="0.2">
      <c r="K691" s="492"/>
      <c r="L691" s="335"/>
      <c r="M691" s="487"/>
      <c r="N691" s="335"/>
    </row>
    <row r="692" spans="11:14" x14ac:dyDescent="0.2">
      <c r="K692" s="492"/>
      <c r="L692" s="335"/>
      <c r="M692" s="487"/>
      <c r="N692" s="335"/>
    </row>
    <row r="693" spans="11:14" x14ac:dyDescent="0.2">
      <c r="K693" s="492"/>
      <c r="L693" s="335"/>
      <c r="M693" s="487"/>
      <c r="N693" s="335"/>
    </row>
    <row r="694" spans="11:14" x14ac:dyDescent="0.2">
      <c r="K694" s="492"/>
      <c r="L694" s="335"/>
      <c r="M694" s="487"/>
      <c r="N694" s="335"/>
    </row>
    <row r="695" spans="11:14" x14ac:dyDescent="0.2">
      <c r="K695" s="492"/>
      <c r="L695" s="335"/>
      <c r="M695" s="487"/>
      <c r="N695" s="335"/>
    </row>
    <row r="696" spans="11:14" x14ac:dyDescent="0.2">
      <c r="K696" s="492"/>
      <c r="L696" s="335"/>
      <c r="M696" s="487"/>
      <c r="N696" s="335"/>
    </row>
    <row r="697" spans="11:14" x14ac:dyDescent="0.2">
      <c r="K697" s="492"/>
      <c r="L697" s="335"/>
      <c r="M697" s="487"/>
      <c r="N697" s="335"/>
    </row>
    <row r="698" spans="11:14" x14ac:dyDescent="0.2">
      <c r="K698" s="492"/>
      <c r="L698" s="335"/>
      <c r="M698" s="487"/>
      <c r="N698" s="335"/>
    </row>
    <row r="699" spans="11:14" x14ac:dyDescent="0.2">
      <c r="K699" s="492"/>
      <c r="L699" s="335"/>
      <c r="M699" s="487"/>
      <c r="N699" s="335"/>
    </row>
    <row r="700" spans="11:14" x14ac:dyDescent="0.2">
      <c r="K700" s="492"/>
      <c r="L700" s="335"/>
      <c r="M700" s="487"/>
      <c r="N700" s="335"/>
    </row>
    <row r="701" spans="11:14" x14ac:dyDescent="0.2">
      <c r="K701" s="492"/>
      <c r="L701" s="335"/>
      <c r="M701" s="487"/>
      <c r="N701" s="335"/>
    </row>
    <row r="702" spans="11:14" x14ac:dyDescent="0.2">
      <c r="K702" s="492"/>
      <c r="L702" s="335"/>
      <c r="M702" s="487"/>
      <c r="N702" s="335"/>
    </row>
    <row r="703" spans="11:14" x14ac:dyDescent="0.2">
      <c r="K703" s="492"/>
      <c r="L703" s="335"/>
      <c r="M703" s="487"/>
      <c r="N703" s="335"/>
    </row>
    <row r="704" spans="11:14" x14ac:dyDescent="0.2">
      <c r="K704" s="492"/>
      <c r="L704" s="335"/>
      <c r="M704" s="487"/>
      <c r="N704" s="335"/>
    </row>
    <row r="705" spans="11:14" x14ac:dyDescent="0.2">
      <c r="K705" s="492"/>
      <c r="L705" s="335"/>
      <c r="M705" s="487"/>
      <c r="N705" s="335"/>
    </row>
    <row r="706" spans="11:14" x14ac:dyDescent="0.2">
      <c r="K706" s="492"/>
      <c r="L706" s="335"/>
      <c r="M706" s="487"/>
      <c r="N706" s="335"/>
    </row>
    <row r="707" spans="11:14" x14ac:dyDescent="0.2">
      <c r="K707" s="492"/>
      <c r="L707" s="335"/>
      <c r="M707" s="487"/>
      <c r="N707" s="335"/>
    </row>
    <row r="708" spans="11:14" x14ac:dyDescent="0.2">
      <c r="K708" s="492"/>
      <c r="L708" s="335"/>
      <c r="M708" s="487"/>
      <c r="N708" s="335"/>
    </row>
    <row r="709" spans="11:14" x14ac:dyDescent="0.2">
      <c r="K709" s="492"/>
      <c r="L709" s="335"/>
      <c r="M709" s="487"/>
      <c r="N709" s="335"/>
    </row>
    <row r="710" spans="11:14" x14ac:dyDescent="0.2">
      <c r="K710" s="492"/>
      <c r="L710" s="335"/>
      <c r="M710" s="487"/>
      <c r="N710" s="335"/>
    </row>
    <row r="711" spans="11:14" x14ac:dyDescent="0.2">
      <c r="K711" s="492"/>
      <c r="L711" s="335"/>
      <c r="M711" s="487"/>
      <c r="N711" s="335"/>
    </row>
    <row r="712" spans="11:14" x14ac:dyDescent="0.2">
      <c r="K712" s="492"/>
      <c r="L712" s="335"/>
      <c r="M712" s="487"/>
      <c r="N712" s="335"/>
    </row>
    <row r="713" spans="11:14" x14ac:dyDescent="0.2">
      <c r="K713" s="492"/>
      <c r="L713" s="335"/>
      <c r="M713" s="487"/>
      <c r="N713" s="335"/>
    </row>
    <row r="714" spans="11:14" x14ac:dyDescent="0.2">
      <c r="K714" s="492"/>
      <c r="L714" s="335"/>
      <c r="M714" s="487"/>
      <c r="N714" s="335"/>
    </row>
    <row r="715" spans="11:14" x14ac:dyDescent="0.2">
      <c r="K715" s="492"/>
      <c r="L715" s="335"/>
      <c r="M715" s="487"/>
      <c r="N715" s="335"/>
    </row>
    <row r="716" spans="11:14" x14ac:dyDescent="0.2">
      <c r="K716" s="492"/>
      <c r="L716" s="335"/>
      <c r="M716" s="487"/>
      <c r="N716" s="335"/>
    </row>
    <row r="717" spans="11:14" x14ac:dyDescent="0.2">
      <c r="K717" s="492"/>
      <c r="L717" s="335"/>
      <c r="M717" s="487"/>
      <c r="N717" s="335"/>
    </row>
    <row r="718" spans="11:14" x14ac:dyDescent="0.2">
      <c r="K718" s="492"/>
      <c r="L718" s="335"/>
      <c r="M718" s="487"/>
      <c r="N718" s="335"/>
    </row>
    <row r="719" spans="11:14" x14ac:dyDescent="0.2">
      <c r="K719" s="492"/>
      <c r="L719" s="335"/>
      <c r="M719" s="487"/>
      <c r="N719" s="335"/>
    </row>
    <row r="720" spans="11:14" x14ac:dyDescent="0.2">
      <c r="K720" s="492"/>
      <c r="L720" s="335"/>
      <c r="M720" s="487"/>
      <c r="N720" s="335"/>
    </row>
    <row r="721" spans="11:14" x14ac:dyDescent="0.2">
      <c r="K721" s="492"/>
      <c r="L721" s="335"/>
      <c r="M721" s="487"/>
      <c r="N721" s="335"/>
    </row>
    <row r="722" spans="11:14" x14ac:dyDescent="0.2">
      <c r="K722" s="492"/>
      <c r="L722" s="335"/>
      <c r="M722" s="487"/>
      <c r="N722" s="335"/>
    </row>
    <row r="723" spans="11:14" x14ac:dyDescent="0.2">
      <c r="K723" s="492"/>
      <c r="L723" s="335"/>
      <c r="M723" s="487"/>
      <c r="N723" s="335"/>
    </row>
    <row r="724" spans="11:14" x14ac:dyDescent="0.2">
      <c r="K724" s="492"/>
      <c r="L724" s="335"/>
      <c r="M724" s="487"/>
      <c r="N724" s="335"/>
    </row>
    <row r="725" spans="11:14" x14ac:dyDescent="0.2">
      <c r="K725" s="492"/>
      <c r="L725" s="335"/>
      <c r="M725" s="487"/>
      <c r="N725" s="335"/>
    </row>
    <row r="726" spans="11:14" x14ac:dyDescent="0.2">
      <c r="K726" s="492"/>
      <c r="L726" s="335"/>
      <c r="M726" s="487"/>
      <c r="N726" s="335"/>
    </row>
    <row r="727" spans="11:14" x14ac:dyDescent="0.2">
      <c r="K727" s="492"/>
      <c r="L727" s="335"/>
      <c r="M727" s="487"/>
      <c r="N727" s="335"/>
    </row>
    <row r="728" spans="11:14" x14ac:dyDescent="0.2">
      <c r="K728" s="492"/>
      <c r="L728" s="335"/>
      <c r="M728" s="487"/>
      <c r="N728" s="335"/>
    </row>
    <row r="729" spans="11:14" x14ac:dyDescent="0.2">
      <c r="K729" s="492"/>
      <c r="L729" s="335"/>
      <c r="M729" s="487"/>
      <c r="N729" s="335"/>
    </row>
    <row r="730" spans="11:14" x14ac:dyDescent="0.2">
      <c r="K730" s="492"/>
      <c r="L730" s="335"/>
      <c r="M730" s="487"/>
      <c r="N730" s="335"/>
    </row>
    <row r="731" spans="11:14" x14ac:dyDescent="0.2">
      <c r="K731" s="492"/>
      <c r="L731" s="335"/>
      <c r="M731" s="487"/>
      <c r="N731" s="335"/>
    </row>
    <row r="732" spans="11:14" x14ac:dyDescent="0.2">
      <c r="K732" s="492"/>
      <c r="L732" s="335"/>
      <c r="M732" s="487"/>
      <c r="N732" s="335"/>
    </row>
    <row r="733" spans="11:14" x14ac:dyDescent="0.2">
      <c r="K733" s="492"/>
      <c r="L733" s="335"/>
      <c r="M733" s="487"/>
      <c r="N733" s="335"/>
    </row>
    <row r="734" spans="11:14" x14ac:dyDescent="0.2">
      <c r="K734" s="492"/>
      <c r="L734" s="335"/>
      <c r="M734" s="487"/>
      <c r="N734" s="335"/>
    </row>
    <row r="735" spans="11:14" x14ac:dyDescent="0.2">
      <c r="K735" s="492"/>
      <c r="L735" s="335"/>
      <c r="M735" s="487"/>
      <c r="N735" s="335"/>
    </row>
    <row r="736" spans="11:14" x14ac:dyDescent="0.2">
      <c r="K736" s="492"/>
      <c r="L736" s="335"/>
      <c r="M736" s="487"/>
      <c r="N736" s="335"/>
    </row>
    <row r="737" spans="11:14" x14ac:dyDescent="0.2">
      <c r="K737" s="492"/>
      <c r="L737" s="335"/>
      <c r="M737" s="487"/>
      <c r="N737" s="335"/>
    </row>
    <row r="738" spans="11:14" x14ac:dyDescent="0.2">
      <c r="K738" s="492"/>
      <c r="L738" s="335"/>
      <c r="M738" s="487"/>
      <c r="N738" s="335"/>
    </row>
    <row r="739" spans="11:14" x14ac:dyDescent="0.2">
      <c r="K739" s="492"/>
      <c r="L739" s="335"/>
      <c r="M739" s="487"/>
      <c r="N739" s="335"/>
    </row>
    <row r="740" spans="11:14" x14ac:dyDescent="0.2">
      <c r="K740" s="492"/>
      <c r="L740" s="335"/>
      <c r="M740" s="487"/>
      <c r="N740" s="335"/>
    </row>
    <row r="741" spans="11:14" x14ac:dyDescent="0.2">
      <c r="K741" s="492"/>
      <c r="L741" s="335"/>
      <c r="M741" s="487"/>
      <c r="N741" s="335"/>
    </row>
    <row r="742" spans="11:14" x14ac:dyDescent="0.2">
      <c r="K742" s="492"/>
      <c r="L742" s="335"/>
      <c r="M742" s="487"/>
      <c r="N742" s="335"/>
    </row>
    <row r="743" spans="11:14" x14ac:dyDescent="0.2">
      <c r="K743" s="492"/>
      <c r="L743" s="335"/>
      <c r="M743" s="487"/>
      <c r="N743" s="335"/>
    </row>
    <row r="744" spans="11:14" x14ac:dyDescent="0.2">
      <c r="K744" s="492"/>
      <c r="L744" s="335"/>
      <c r="M744" s="487"/>
      <c r="N744" s="335"/>
    </row>
    <row r="745" spans="11:14" x14ac:dyDescent="0.2">
      <c r="K745" s="492"/>
      <c r="L745" s="335"/>
      <c r="M745" s="487"/>
      <c r="N745" s="335"/>
    </row>
    <row r="746" spans="11:14" x14ac:dyDescent="0.2">
      <c r="K746" s="492"/>
      <c r="L746" s="335"/>
      <c r="M746" s="487"/>
      <c r="N746" s="335"/>
    </row>
    <row r="747" spans="11:14" x14ac:dyDescent="0.2">
      <c r="K747" s="492"/>
      <c r="L747" s="335"/>
      <c r="M747" s="487"/>
      <c r="N747" s="335"/>
    </row>
    <row r="748" spans="11:14" x14ac:dyDescent="0.2">
      <c r="K748" s="492"/>
      <c r="L748" s="335"/>
      <c r="M748" s="487"/>
      <c r="N748" s="335"/>
    </row>
    <row r="749" spans="11:14" x14ac:dyDescent="0.2">
      <c r="K749" s="492"/>
      <c r="L749" s="335"/>
      <c r="M749" s="487"/>
      <c r="N749" s="335"/>
    </row>
    <row r="750" spans="11:14" x14ac:dyDescent="0.2">
      <c r="K750" s="492"/>
      <c r="L750" s="335"/>
      <c r="M750" s="487"/>
      <c r="N750" s="335"/>
    </row>
    <row r="751" spans="11:14" x14ac:dyDescent="0.2">
      <c r="K751" s="492"/>
      <c r="L751" s="335"/>
      <c r="M751" s="487"/>
      <c r="N751" s="335"/>
    </row>
    <row r="752" spans="11:14" x14ac:dyDescent="0.2">
      <c r="K752" s="492"/>
      <c r="L752" s="335"/>
      <c r="M752" s="487"/>
      <c r="N752" s="335"/>
    </row>
    <row r="753" spans="11:14" x14ac:dyDescent="0.2">
      <c r="K753" s="492"/>
      <c r="L753" s="335"/>
      <c r="M753" s="487"/>
      <c r="N753" s="335"/>
    </row>
    <row r="754" spans="11:14" x14ac:dyDescent="0.2">
      <c r="K754" s="492"/>
      <c r="L754" s="335"/>
      <c r="M754" s="487"/>
      <c r="N754" s="335"/>
    </row>
    <row r="755" spans="11:14" x14ac:dyDescent="0.2">
      <c r="K755" s="492"/>
      <c r="L755" s="335"/>
      <c r="M755" s="487"/>
      <c r="N755" s="335"/>
    </row>
    <row r="756" spans="11:14" x14ac:dyDescent="0.2">
      <c r="K756" s="492"/>
      <c r="L756" s="335"/>
      <c r="M756" s="487"/>
      <c r="N756" s="335"/>
    </row>
    <row r="757" spans="11:14" x14ac:dyDescent="0.2">
      <c r="K757" s="492"/>
      <c r="L757" s="335"/>
      <c r="M757" s="487"/>
      <c r="N757" s="335"/>
    </row>
    <row r="758" spans="11:14" x14ac:dyDescent="0.2">
      <c r="K758" s="492"/>
      <c r="L758" s="335"/>
      <c r="M758" s="487"/>
      <c r="N758" s="335"/>
    </row>
    <row r="759" spans="11:14" x14ac:dyDescent="0.2">
      <c r="K759" s="492"/>
      <c r="L759" s="335"/>
      <c r="M759" s="487"/>
      <c r="N759" s="335"/>
    </row>
    <row r="760" spans="11:14" x14ac:dyDescent="0.2">
      <c r="K760" s="492"/>
      <c r="L760" s="335"/>
      <c r="M760" s="487"/>
      <c r="N760" s="335"/>
    </row>
    <row r="761" spans="11:14" x14ac:dyDescent="0.2">
      <c r="K761" s="492"/>
      <c r="L761" s="335"/>
      <c r="M761" s="487"/>
      <c r="N761" s="335"/>
    </row>
    <row r="762" spans="11:14" x14ac:dyDescent="0.2">
      <c r="K762" s="492"/>
      <c r="L762" s="335"/>
      <c r="M762" s="487"/>
      <c r="N762" s="335"/>
    </row>
    <row r="763" spans="11:14" x14ac:dyDescent="0.2">
      <c r="K763" s="492"/>
      <c r="L763" s="335"/>
      <c r="M763" s="487"/>
      <c r="N763" s="335"/>
    </row>
    <row r="764" spans="11:14" x14ac:dyDescent="0.2">
      <c r="K764" s="492"/>
      <c r="L764" s="335"/>
      <c r="M764" s="487"/>
      <c r="N764" s="335"/>
    </row>
    <row r="765" spans="11:14" x14ac:dyDescent="0.2">
      <c r="K765" s="492"/>
      <c r="L765" s="335"/>
      <c r="M765" s="487"/>
      <c r="N765" s="335"/>
    </row>
    <row r="766" spans="11:14" x14ac:dyDescent="0.2">
      <c r="K766" s="492"/>
      <c r="L766" s="335"/>
      <c r="M766" s="487"/>
      <c r="N766" s="335"/>
    </row>
    <row r="767" spans="11:14" x14ac:dyDescent="0.2">
      <c r="K767" s="492"/>
      <c r="L767" s="335"/>
      <c r="M767" s="487"/>
      <c r="N767" s="335"/>
    </row>
    <row r="768" spans="11:14" x14ac:dyDescent="0.2">
      <c r="K768" s="492"/>
      <c r="L768" s="335"/>
      <c r="M768" s="487"/>
      <c r="N768" s="335"/>
    </row>
    <row r="769" spans="11:14" x14ac:dyDescent="0.2">
      <c r="K769" s="492"/>
      <c r="L769" s="335"/>
      <c r="M769" s="487"/>
      <c r="N769" s="335"/>
    </row>
    <row r="770" spans="11:14" x14ac:dyDescent="0.2">
      <c r="K770" s="492"/>
      <c r="L770" s="335"/>
      <c r="M770" s="487"/>
      <c r="N770" s="335"/>
    </row>
    <row r="771" spans="11:14" x14ac:dyDescent="0.2">
      <c r="K771" s="492"/>
      <c r="L771" s="335"/>
      <c r="M771" s="487"/>
      <c r="N771" s="335"/>
    </row>
    <row r="772" spans="11:14" x14ac:dyDescent="0.2">
      <c r="K772" s="492"/>
      <c r="L772" s="335"/>
      <c r="M772" s="487"/>
      <c r="N772" s="335"/>
    </row>
    <row r="773" spans="11:14" x14ac:dyDescent="0.2">
      <c r="K773" s="492"/>
      <c r="L773" s="335"/>
      <c r="M773" s="487"/>
      <c r="N773" s="335"/>
    </row>
    <row r="774" spans="11:14" x14ac:dyDescent="0.2">
      <c r="K774" s="492"/>
      <c r="L774" s="335"/>
      <c r="M774" s="487"/>
      <c r="N774" s="335"/>
    </row>
    <row r="775" spans="11:14" x14ac:dyDescent="0.2">
      <c r="K775" s="492"/>
      <c r="L775" s="335"/>
      <c r="M775" s="487"/>
      <c r="N775" s="335"/>
    </row>
    <row r="776" spans="11:14" x14ac:dyDescent="0.2">
      <c r="K776" s="492"/>
      <c r="L776" s="335"/>
      <c r="M776" s="487"/>
      <c r="N776" s="335"/>
    </row>
    <row r="777" spans="11:14" x14ac:dyDescent="0.2">
      <c r="K777" s="492"/>
      <c r="L777" s="335"/>
      <c r="M777" s="487"/>
      <c r="N777" s="335"/>
    </row>
    <row r="778" spans="11:14" x14ac:dyDescent="0.2">
      <c r="K778" s="492"/>
      <c r="L778" s="335"/>
      <c r="M778" s="487"/>
      <c r="N778" s="335"/>
    </row>
    <row r="779" spans="11:14" x14ac:dyDescent="0.2">
      <c r="K779" s="492"/>
      <c r="L779" s="335"/>
      <c r="M779" s="487"/>
      <c r="N779" s="335"/>
    </row>
    <row r="780" spans="11:14" x14ac:dyDescent="0.2">
      <c r="K780" s="492"/>
      <c r="L780" s="335"/>
      <c r="M780" s="487"/>
      <c r="N780" s="335"/>
    </row>
    <row r="781" spans="11:14" x14ac:dyDescent="0.2">
      <c r="K781" s="492"/>
      <c r="L781" s="335"/>
      <c r="M781" s="487"/>
      <c r="N781" s="335"/>
    </row>
    <row r="782" spans="11:14" x14ac:dyDescent="0.2">
      <c r="K782" s="492"/>
      <c r="L782" s="335"/>
      <c r="M782" s="487"/>
      <c r="N782" s="335"/>
    </row>
    <row r="783" spans="11:14" x14ac:dyDescent="0.2">
      <c r="K783" s="492"/>
      <c r="L783" s="335"/>
      <c r="M783" s="487"/>
      <c r="N783" s="335"/>
    </row>
    <row r="784" spans="11:14" x14ac:dyDescent="0.2">
      <c r="K784" s="492"/>
      <c r="L784" s="335"/>
      <c r="M784" s="487"/>
      <c r="N784" s="335"/>
    </row>
    <row r="785" spans="11:14" x14ac:dyDescent="0.2">
      <c r="K785" s="492"/>
      <c r="L785" s="335"/>
      <c r="M785" s="487"/>
      <c r="N785" s="335"/>
    </row>
    <row r="786" spans="11:14" x14ac:dyDescent="0.2">
      <c r="K786" s="492"/>
      <c r="L786" s="335"/>
      <c r="M786" s="487"/>
      <c r="N786" s="335"/>
    </row>
    <row r="787" spans="11:14" x14ac:dyDescent="0.2">
      <c r="K787" s="492"/>
      <c r="L787" s="335"/>
      <c r="M787" s="487"/>
      <c r="N787" s="335"/>
    </row>
    <row r="788" spans="11:14" x14ac:dyDescent="0.2">
      <c r="K788" s="492"/>
      <c r="L788" s="335"/>
      <c r="M788" s="487"/>
      <c r="N788" s="335"/>
    </row>
    <row r="789" spans="11:14" x14ac:dyDescent="0.2">
      <c r="K789" s="492"/>
      <c r="L789" s="335"/>
      <c r="M789" s="487"/>
      <c r="N789" s="335"/>
    </row>
    <row r="790" spans="11:14" x14ac:dyDescent="0.2">
      <c r="K790" s="492"/>
      <c r="L790" s="335"/>
      <c r="M790" s="487"/>
      <c r="N790" s="335"/>
    </row>
    <row r="791" spans="11:14" x14ac:dyDescent="0.2">
      <c r="K791" s="492"/>
      <c r="L791" s="335"/>
      <c r="M791" s="487"/>
      <c r="N791" s="335"/>
    </row>
    <row r="792" spans="11:14" x14ac:dyDescent="0.2">
      <c r="K792" s="492"/>
      <c r="L792" s="335"/>
      <c r="M792" s="487"/>
      <c r="N792" s="335"/>
    </row>
    <row r="793" spans="11:14" x14ac:dyDescent="0.2">
      <c r="K793" s="492"/>
      <c r="L793" s="335"/>
      <c r="M793" s="487"/>
      <c r="N793" s="335"/>
    </row>
    <row r="794" spans="11:14" x14ac:dyDescent="0.2">
      <c r="K794" s="492"/>
      <c r="L794" s="335"/>
      <c r="M794" s="487"/>
      <c r="N794" s="335"/>
    </row>
    <row r="795" spans="11:14" x14ac:dyDescent="0.2">
      <c r="K795" s="492"/>
      <c r="L795" s="335"/>
      <c r="M795" s="487"/>
      <c r="N795" s="335"/>
    </row>
    <row r="796" spans="11:14" x14ac:dyDescent="0.2">
      <c r="K796" s="492"/>
      <c r="L796" s="335"/>
      <c r="M796" s="487"/>
      <c r="N796" s="335"/>
    </row>
    <row r="797" spans="11:14" x14ac:dyDescent="0.2">
      <c r="K797" s="492"/>
      <c r="L797" s="335"/>
      <c r="M797" s="487"/>
      <c r="N797" s="335"/>
    </row>
    <row r="798" spans="11:14" x14ac:dyDescent="0.2">
      <c r="K798" s="492"/>
      <c r="L798" s="335"/>
      <c r="M798" s="487"/>
      <c r="N798" s="335"/>
    </row>
    <row r="799" spans="11:14" x14ac:dyDescent="0.2">
      <c r="K799" s="492"/>
      <c r="L799" s="335"/>
      <c r="M799" s="487"/>
      <c r="N799" s="335"/>
    </row>
    <row r="800" spans="11:14" x14ac:dyDescent="0.2">
      <c r="K800" s="492"/>
      <c r="L800" s="335"/>
      <c r="M800" s="487"/>
      <c r="N800" s="335"/>
    </row>
    <row r="801" spans="11:14" x14ac:dyDescent="0.2">
      <c r="K801" s="492"/>
      <c r="L801" s="335"/>
      <c r="M801" s="487"/>
      <c r="N801" s="335"/>
    </row>
    <row r="802" spans="11:14" x14ac:dyDescent="0.2">
      <c r="K802" s="492"/>
      <c r="L802" s="335"/>
      <c r="M802" s="487"/>
      <c r="N802" s="335"/>
    </row>
    <row r="803" spans="11:14" x14ac:dyDescent="0.2">
      <c r="K803" s="492"/>
      <c r="L803" s="335"/>
      <c r="M803" s="487"/>
      <c r="N803" s="335"/>
    </row>
    <row r="804" spans="11:14" x14ac:dyDescent="0.2">
      <c r="K804" s="492"/>
      <c r="L804" s="335"/>
      <c r="M804" s="487"/>
      <c r="N804" s="335"/>
    </row>
    <row r="805" spans="11:14" x14ac:dyDescent="0.2">
      <c r="K805" s="492"/>
      <c r="L805" s="335"/>
      <c r="M805" s="487"/>
      <c r="N805" s="335"/>
    </row>
    <row r="806" spans="11:14" x14ac:dyDescent="0.2">
      <c r="K806" s="492"/>
      <c r="L806" s="335"/>
      <c r="M806" s="487"/>
      <c r="N806" s="335"/>
    </row>
    <row r="807" spans="11:14" x14ac:dyDescent="0.2">
      <c r="K807" s="492"/>
      <c r="L807" s="335"/>
      <c r="M807" s="487"/>
      <c r="N807" s="335"/>
    </row>
    <row r="808" spans="11:14" x14ac:dyDescent="0.2">
      <c r="K808" s="492"/>
      <c r="L808" s="335"/>
      <c r="M808" s="487"/>
      <c r="N808" s="335"/>
    </row>
    <row r="809" spans="11:14" x14ac:dyDescent="0.2">
      <c r="K809" s="492"/>
      <c r="L809" s="335"/>
      <c r="M809" s="487"/>
      <c r="N809" s="335"/>
    </row>
    <row r="810" spans="11:14" x14ac:dyDescent="0.2">
      <c r="K810" s="492"/>
      <c r="L810" s="335"/>
      <c r="M810" s="487"/>
      <c r="N810" s="335"/>
    </row>
    <row r="811" spans="11:14" x14ac:dyDescent="0.2">
      <c r="K811" s="492"/>
      <c r="L811" s="335"/>
      <c r="M811" s="487"/>
      <c r="N811" s="335"/>
    </row>
    <row r="812" spans="11:14" x14ac:dyDescent="0.2">
      <c r="K812" s="492"/>
      <c r="L812" s="335"/>
      <c r="M812" s="487"/>
      <c r="N812" s="335"/>
    </row>
    <row r="813" spans="11:14" x14ac:dyDescent="0.2">
      <c r="K813" s="492"/>
      <c r="L813" s="335"/>
      <c r="M813" s="487"/>
      <c r="N813" s="335"/>
    </row>
    <row r="814" spans="11:14" x14ac:dyDescent="0.2">
      <c r="K814" s="492"/>
      <c r="L814" s="335"/>
      <c r="M814" s="487"/>
      <c r="N814" s="335"/>
    </row>
    <row r="815" spans="11:14" x14ac:dyDescent="0.2">
      <c r="K815" s="492"/>
      <c r="L815" s="335"/>
      <c r="M815" s="487"/>
      <c r="N815" s="335"/>
    </row>
    <row r="816" spans="11:14" x14ac:dyDescent="0.2">
      <c r="K816" s="492"/>
      <c r="L816" s="335"/>
      <c r="M816" s="487"/>
      <c r="N816" s="335"/>
    </row>
    <row r="817" spans="11:14" x14ac:dyDescent="0.2">
      <c r="K817" s="492"/>
      <c r="L817" s="335"/>
      <c r="M817" s="487"/>
      <c r="N817" s="335"/>
    </row>
    <row r="818" spans="11:14" x14ac:dyDescent="0.2">
      <c r="K818" s="492"/>
      <c r="L818" s="335"/>
      <c r="M818" s="487"/>
      <c r="N818" s="335"/>
    </row>
    <row r="819" spans="11:14" x14ac:dyDescent="0.2">
      <c r="K819" s="492"/>
      <c r="L819" s="335"/>
      <c r="M819" s="487"/>
      <c r="N819" s="335"/>
    </row>
    <row r="820" spans="11:14" x14ac:dyDescent="0.2">
      <c r="K820" s="492"/>
      <c r="L820" s="335"/>
      <c r="M820" s="487"/>
      <c r="N820" s="335"/>
    </row>
    <row r="821" spans="11:14" x14ac:dyDescent="0.2">
      <c r="K821" s="492"/>
      <c r="L821" s="335"/>
      <c r="M821" s="487"/>
      <c r="N821" s="335"/>
    </row>
    <row r="822" spans="11:14" x14ac:dyDescent="0.2">
      <c r="K822" s="492"/>
      <c r="L822" s="335"/>
      <c r="M822" s="487"/>
      <c r="N822" s="335"/>
    </row>
    <row r="823" spans="11:14" x14ac:dyDescent="0.2">
      <c r="K823" s="492"/>
      <c r="L823" s="335"/>
      <c r="M823" s="487"/>
      <c r="N823" s="335"/>
    </row>
    <row r="824" spans="11:14" x14ac:dyDescent="0.2">
      <c r="K824" s="492"/>
      <c r="L824" s="335"/>
      <c r="M824" s="487"/>
      <c r="N824" s="335"/>
    </row>
    <row r="825" spans="11:14" x14ac:dyDescent="0.2">
      <c r="K825" s="492"/>
      <c r="L825" s="335"/>
      <c r="M825" s="487"/>
      <c r="N825" s="335"/>
    </row>
    <row r="826" spans="11:14" x14ac:dyDescent="0.2">
      <c r="K826" s="492"/>
      <c r="L826" s="335"/>
      <c r="M826" s="487"/>
      <c r="N826" s="335"/>
    </row>
    <row r="827" spans="11:14" x14ac:dyDescent="0.2">
      <c r="K827" s="492"/>
      <c r="L827" s="335"/>
      <c r="M827" s="487"/>
      <c r="N827" s="335"/>
    </row>
    <row r="828" spans="11:14" x14ac:dyDescent="0.2">
      <c r="K828" s="492"/>
      <c r="L828" s="335"/>
      <c r="M828" s="487"/>
      <c r="N828" s="335"/>
    </row>
    <row r="829" spans="11:14" x14ac:dyDescent="0.2">
      <c r="K829" s="492"/>
      <c r="L829" s="335"/>
      <c r="M829" s="487"/>
      <c r="N829" s="335"/>
    </row>
    <row r="830" spans="11:14" x14ac:dyDescent="0.2">
      <c r="K830" s="492"/>
      <c r="L830" s="335"/>
      <c r="M830" s="487"/>
      <c r="N830" s="335"/>
    </row>
    <row r="831" spans="11:14" x14ac:dyDescent="0.2">
      <c r="K831" s="492"/>
      <c r="L831" s="335"/>
      <c r="M831" s="487"/>
      <c r="N831" s="335"/>
    </row>
    <row r="832" spans="11:14" x14ac:dyDescent="0.2">
      <c r="K832" s="492"/>
      <c r="L832" s="335"/>
      <c r="M832" s="487"/>
      <c r="N832" s="335"/>
    </row>
    <row r="833" spans="11:14" x14ac:dyDescent="0.2">
      <c r="K833" s="492"/>
      <c r="L833" s="335"/>
      <c r="M833" s="487"/>
      <c r="N833" s="335"/>
    </row>
    <row r="834" spans="11:14" x14ac:dyDescent="0.2">
      <c r="K834" s="492"/>
      <c r="L834" s="335"/>
      <c r="M834" s="487"/>
      <c r="N834" s="335"/>
    </row>
    <row r="835" spans="11:14" x14ac:dyDescent="0.2">
      <c r="K835" s="492"/>
      <c r="L835" s="335"/>
      <c r="M835" s="487"/>
      <c r="N835" s="335"/>
    </row>
    <row r="836" spans="11:14" x14ac:dyDescent="0.2">
      <c r="K836" s="492"/>
      <c r="L836" s="335"/>
      <c r="M836" s="487"/>
      <c r="N836" s="335"/>
    </row>
    <row r="837" spans="11:14" x14ac:dyDescent="0.2">
      <c r="K837" s="492"/>
      <c r="L837" s="335"/>
      <c r="M837" s="487"/>
      <c r="N837" s="335"/>
    </row>
    <row r="838" spans="11:14" x14ac:dyDescent="0.2">
      <c r="K838" s="492"/>
      <c r="L838" s="335"/>
      <c r="M838" s="487"/>
      <c r="N838" s="335"/>
    </row>
    <row r="839" spans="11:14" x14ac:dyDescent="0.2">
      <c r="K839" s="492"/>
      <c r="L839" s="335"/>
      <c r="M839" s="487"/>
      <c r="N839" s="335"/>
    </row>
    <row r="840" spans="11:14" x14ac:dyDescent="0.2">
      <c r="K840" s="492"/>
      <c r="L840" s="335"/>
      <c r="M840" s="487"/>
      <c r="N840" s="335"/>
    </row>
    <row r="841" spans="11:14" x14ac:dyDescent="0.2">
      <c r="K841" s="492"/>
      <c r="L841" s="335"/>
      <c r="M841" s="487"/>
      <c r="N841" s="335"/>
    </row>
    <row r="842" spans="11:14" x14ac:dyDescent="0.2">
      <c r="K842" s="492"/>
      <c r="L842" s="335"/>
      <c r="M842" s="487"/>
      <c r="N842" s="335"/>
    </row>
    <row r="843" spans="11:14" x14ac:dyDescent="0.2">
      <c r="K843" s="492"/>
      <c r="L843" s="335"/>
      <c r="M843" s="487"/>
      <c r="N843" s="335"/>
    </row>
    <row r="844" spans="11:14" x14ac:dyDescent="0.2">
      <c r="K844" s="492"/>
      <c r="L844" s="335"/>
      <c r="M844" s="487"/>
      <c r="N844" s="335"/>
    </row>
    <row r="845" spans="11:14" x14ac:dyDescent="0.2">
      <c r="K845" s="492"/>
      <c r="L845" s="335"/>
      <c r="M845" s="487"/>
      <c r="N845" s="335"/>
    </row>
    <row r="846" spans="11:14" x14ac:dyDescent="0.2">
      <c r="K846" s="492"/>
      <c r="L846" s="335"/>
      <c r="M846" s="487"/>
      <c r="N846" s="335"/>
    </row>
    <row r="847" spans="11:14" x14ac:dyDescent="0.2">
      <c r="K847" s="492"/>
      <c r="L847" s="335"/>
      <c r="M847" s="487"/>
      <c r="N847" s="335"/>
    </row>
    <row r="848" spans="11:14" x14ac:dyDescent="0.2">
      <c r="K848" s="492"/>
      <c r="L848" s="335"/>
      <c r="M848" s="487"/>
      <c r="N848" s="335"/>
    </row>
    <row r="849" spans="11:14" x14ac:dyDescent="0.2">
      <c r="K849" s="492"/>
      <c r="L849" s="335"/>
      <c r="M849" s="487"/>
      <c r="N849" s="335"/>
    </row>
    <row r="850" spans="11:14" x14ac:dyDescent="0.2">
      <c r="K850" s="492"/>
      <c r="L850" s="335"/>
      <c r="M850" s="487"/>
      <c r="N850" s="335"/>
    </row>
    <row r="851" spans="11:14" x14ac:dyDescent="0.2">
      <c r="K851" s="492"/>
      <c r="L851" s="335"/>
      <c r="M851" s="487"/>
      <c r="N851" s="335"/>
    </row>
    <row r="852" spans="11:14" x14ac:dyDescent="0.2">
      <c r="K852" s="492"/>
      <c r="L852" s="335"/>
      <c r="M852" s="487"/>
      <c r="N852" s="335"/>
    </row>
    <row r="853" spans="11:14" x14ac:dyDescent="0.2">
      <c r="K853" s="492"/>
      <c r="L853" s="335"/>
      <c r="M853" s="487"/>
      <c r="N853" s="335"/>
    </row>
    <row r="854" spans="11:14" x14ac:dyDescent="0.2">
      <c r="K854" s="492"/>
      <c r="L854" s="335"/>
      <c r="M854" s="487"/>
      <c r="N854" s="335"/>
    </row>
    <row r="855" spans="11:14" x14ac:dyDescent="0.2">
      <c r="K855" s="492"/>
      <c r="L855" s="335"/>
      <c r="M855" s="487"/>
      <c r="N855" s="335"/>
    </row>
    <row r="856" spans="11:14" x14ac:dyDescent="0.2">
      <c r="K856" s="492"/>
      <c r="L856" s="335"/>
      <c r="M856" s="487"/>
      <c r="N856" s="335"/>
    </row>
    <row r="857" spans="11:14" x14ac:dyDescent="0.2">
      <c r="K857" s="492"/>
      <c r="L857" s="335"/>
      <c r="M857" s="487"/>
      <c r="N857" s="335"/>
    </row>
    <row r="858" spans="11:14" x14ac:dyDescent="0.2">
      <c r="K858" s="492"/>
      <c r="L858" s="335"/>
      <c r="M858" s="487"/>
      <c r="N858" s="335"/>
    </row>
    <row r="859" spans="11:14" x14ac:dyDescent="0.2">
      <c r="K859" s="492"/>
      <c r="L859" s="335"/>
      <c r="M859" s="487"/>
      <c r="N859" s="335"/>
    </row>
    <row r="860" spans="11:14" x14ac:dyDescent="0.2">
      <c r="K860" s="492"/>
      <c r="L860" s="335"/>
      <c r="M860" s="487"/>
      <c r="N860" s="335"/>
    </row>
    <row r="861" spans="11:14" x14ac:dyDescent="0.2">
      <c r="K861" s="492"/>
      <c r="L861" s="335"/>
      <c r="M861" s="487"/>
      <c r="N861" s="335"/>
    </row>
    <row r="862" spans="11:14" x14ac:dyDescent="0.2">
      <c r="K862" s="492"/>
      <c r="L862" s="335"/>
      <c r="M862" s="487"/>
      <c r="N862" s="335"/>
    </row>
    <row r="863" spans="11:14" x14ac:dyDescent="0.2">
      <c r="K863" s="492"/>
      <c r="L863" s="335"/>
      <c r="M863" s="487"/>
      <c r="N863" s="335"/>
    </row>
    <row r="864" spans="11:14" x14ac:dyDescent="0.2">
      <c r="K864" s="492"/>
      <c r="L864" s="335"/>
      <c r="M864" s="487"/>
      <c r="N864" s="335"/>
    </row>
    <row r="865" spans="11:14" x14ac:dyDescent="0.2">
      <c r="K865" s="492"/>
      <c r="L865" s="335"/>
      <c r="M865" s="487"/>
      <c r="N865" s="335"/>
    </row>
    <row r="866" spans="11:14" x14ac:dyDescent="0.2">
      <c r="K866" s="492"/>
      <c r="L866" s="335"/>
      <c r="M866" s="487"/>
      <c r="N866" s="335"/>
    </row>
    <row r="867" spans="11:14" x14ac:dyDescent="0.2">
      <c r="K867" s="492"/>
      <c r="L867" s="335"/>
      <c r="M867" s="487"/>
      <c r="N867" s="335"/>
    </row>
    <row r="868" spans="11:14" x14ac:dyDescent="0.2">
      <c r="K868" s="492"/>
      <c r="L868" s="335"/>
      <c r="M868" s="487"/>
      <c r="N868" s="335"/>
    </row>
    <row r="869" spans="11:14" x14ac:dyDescent="0.2">
      <c r="K869" s="492"/>
      <c r="L869" s="335"/>
      <c r="M869" s="487"/>
      <c r="N869" s="335"/>
    </row>
    <row r="870" spans="11:14" x14ac:dyDescent="0.2">
      <c r="K870" s="492"/>
      <c r="L870" s="335"/>
      <c r="M870" s="487"/>
      <c r="N870" s="335"/>
    </row>
    <row r="871" spans="11:14" x14ac:dyDescent="0.2">
      <c r="K871" s="492"/>
      <c r="L871" s="335"/>
      <c r="M871" s="487"/>
      <c r="N871" s="335"/>
    </row>
    <row r="872" spans="11:14" x14ac:dyDescent="0.2">
      <c r="K872" s="492"/>
      <c r="L872" s="335"/>
      <c r="M872" s="487"/>
      <c r="N872" s="335"/>
    </row>
    <row r="873" spans="11:14" x14ac:dyDescent="0.2">
      <c r="K873" s="492"/>
      <c r="L873" s="335"/>
      <c r="M873" s="487"/>
      <c r="N873" s="335"/>
    </row>
    <row r="874" spans="11:14" x14ac:dyDescent="0.2">
      <c r="K874" s="492"/>
      <c r="L874" s="335"/>
      <c r="M874" s="487"/>
      <c r="N874" s="335"/>
    </row>
    <row r="875" spans="11:14" x14ac:dyDescent="0.2">
      <c r="K875" s="492"/>
      <c r="L875" s="335"/>
      <c r="M875" s="487"/>
      <c r="N875" s="335"/>
    </row>
    <row r="876" spans="11:14" x14ac:dyDescent="0.2">
      <c r="K876" s="492"/>
      <c r="L876" s="335"/>
      <c r="M876" s="487"/>
      <c r="N876" s="335"/>
    </row>
    <row r="877" spans="11:14" x14ac:dyDescent="0.2">
      <c r="K877" s="492"/>
      <c r="L877" s="335"/>
      <c r="M877" s="487"/>
      <c r="N877" s="335"/>
    </row>
    <row r="878" spans="11:14" x14ac:dyDescent="0.2">
      <c r="K878" s="492"/>
      <c r="L878" s="335"/>
      <c r="M878" s="487"/>
      <c r="N878" s="335"/>
    </row>
    <row r="879" spans="11:14" x14ac:dyDescent="0.2">
      <c r="K879" s="492"/>
      <c r="L879" s="335"/>
      <c r="M879" s="487"/>
      <c r="N879" s="335"/>
    </row>
    <row r="880" spans="11:14" x14ac:dyDescent="0.2">
      <c r="K880" s="492"/>
      <c r="L880" s="335"/>
      <c r="M880" s="487"/>
      <c r="N880" s="335"/>
    </row>
    <row r="881" spans="11:14" x14ac:dyDescent="0.2">
      <c r="K881" s="492"/>
      <c r="L881" s="335"/>
      <c r="M881" s="487"/>
      <c r="N881" s="335"/>
    </row>
    <row r="882" spans="11:14" x14ac:dyDescent="0.2">
      <c r="K882" s="492"/>
      <c r="L882" s="335"/>
      <c r="M882" s="487"/>
      <c r="N882" s="335"/>
    </row>
    <row r="883" spans="11:14" x14ac:dyDescent="0.2">
      <c r="K883" s="492"/>
      <c r="L883" s="335"/>
      <c r="M883" s="487"/>
      <c r="N883" s="335"/>
    </row>
    <row r="884" spans="11:14" x14ac:dyDescent="0.2">
      <c r="K884" s="492"/>
      <c r="L884" s="335"/>
      <c r="M884" s="487"/>
      <c r="N884" s="335"/>
    </row>
    <row r="885" spans="11:14" x14ac:dyDescent="0.2">
      <c r="K885" s="492"/>
      <c r="L885" s="335"/>
      <c r="M885" s="487"/>
      <c r="N885" s="335"/>
    </row>
    <row r="886" spans="11:14" x14ac:dyDescent="0.2">
      <c r="K886" s="492"/>
      <c r="L886" s="335"/>
      <c r="M886" s="487"/>
      <c r="N886" s="335"/>
    </row>
    <row r="887" spans="11:14" x14ac:dyDescent="0.2">
      <c r="K887" s="492"/>
      <c r="L887" s="335"/>
      <c r="M887" s="487"/>
      <c r="N887" s="335"/>
    </row>
    <row r="888" spans="11:14" x14ac:dyDescent="0.2">
      <c r="K888" s="492"/>
      <c r="L888" s="335"/>
      <c r="M888" s="487"/>
      <c r="N888" s="335"/>
    </row>
    <row r="889" spans="11:14" x14ac:dyDescent="0.2">
      <c r="K889" s="492"/>
      <c r="L889" s="335"/>
      <c r="M889" s="487"/>
      <c r="N889" s="335"/>
    </row>
    <row r="890" spans="11:14" x14ac:dyDescent="0.2">
      <c r="K890" s="492"/>
      <c r="L890" s="335"/>
      <c r="M890" s="487"/>
      <c r="N890" s="335"/>
    </row>
    <row r="891" spans="11:14" x14ac:dyDescent="0.2">
      <c r="K891" s="492"/>
      <c r="L891" s="335"/>
      <c r="M891" s="487"/>
      <c r="N891" s="335"/>
    </row>
    <row r="892" spans="11:14" x14ac:dyDescent="0.2">
      <c r="K892" s="492"/>
      <c r="L892" s="335"/>
      <c r="M892" s="487"/>
      <c r="N892" s="335"/>
    </row>
    <row r="893" spans="11:14" x14ac:dyDescent="0.2">
      <c r="K893" s="492"/>
      <c r="L893" s="335"/>
      <c r="M893" s="487"/>
      <c r="N893" s="335"/>
    </row>
    <row r="894" spans="11:14" x14ac:dyDescent="0.2">
      <c r="K894" s="492"/>
      <c r="L894" s="335"/>
      <c r="M894" s="487"/>
      <c r="N894" s="335"/>
    </row>
    <row r="895" spans="11:14" x14ac:dyDescent="0.2">
      <c r="K895" s="492"/>
      <c r="L895" s="335"/>
      <c r="M895" s="487"/>
      <c r="N895" s="335"/>
    </row>
    <row r="896" spans="11:14" x14ac:dyDescent="0.2">
      <c r="K896" s="492"/>
      <c r="L896" s="335"/>
      <c r="M896" s="487"/>
      <c r="N896" s="335"/>
    </row>
    <row r="897" spans="11:14" x14ac:dyDescent="0.2">
      <c r="K897" s="492"/>
      <c r="L897" s="335"/>
      <c r="M897" s="487"/>
      <c r="N897" s="335"/>
    </row>
    <row r="898" spans="11:14" x14ac:dyDescent="0.2">
      <c r="K898" s="492"/>
      <c r="L898" s="335"/>
      <c r="M898" s="487"/>
      <c r="N898" s="335"/>
    </row>
    <row r="899" spans="11:14" x14ac:dyDescent="0.2">
      <c r="K899" s="492"/>
      <c r="L899" s="335"/>
      <c r="M899" s="487"/>
      <c r="N899" s="335"/>
    </row>
    <row r="900" spans="11:14" x14ac:dyDescent="0.2">
      <c r="K900" s="492"/>
      <c r="L900" s="335"/>
      <c r="M900" s="487"/>
      <c r="N900" s="335"/>
    </row>
    <row r="901" spans="11:14" x14ac:dyDescent="0.2">
      <c r="K901" s="492"/>
      <c r="L901" s="335"/>
      <c r="M901" s="487"/>
      <c r="N901" s="335"/>
    </row>
    <row r="902" spans="11:14" x14ac:dyDescent="0.2">
      <c r="K902" s="492"/>
      <c r="L902" s="335"/>
      <c r="M902" s="487"/>
      <c r="N902" s="335"/>
    </row>
    <row r="903" spans="11:14" x14ac:dyDescent="0.2">
      <c r="K903" s="492"/>
      <c r="L903" s="335"/>
      <c r="M903" s="487"/>
      <c r="N903" s="335"/>
    </row>
    <row r="904" spans="11:14" x14ac:dyDescent="0.2">
      <c r="K904" s="492"/>
      <c r="L904" s="335"/>
      <c r="M904" s="487"/>
      <c r="N904" s="335"/>
    </row>
    <row r="905" spans="11:14" x14ac:dyDescent="0.2">
      <c r="K905" s="492"/>
      <c r="L905" s="335"/>
      <c r="M905" s="487"/>
      <c r="N905" s="335"/>
    </row>
    <row r="906" spans="11:14" x14ac:dyDescent="0.2">
      <c r="K906" s="492"/>
      <c r="L906" s="335"/>
      <c r="M906" s="487"/>
      <c r="N906" s="335"/>
    </row>
    <row r="907" spans="11:14" x14ac:dyDescent="0.2">
      <c r="K907" s="492"/>
      <c r="L907" s="335"/>
      <c r="M907" s="487"/>
      <c r="N907" s="335"/>
    </row>
    <row r="908" spans="11:14" x14ac:dyDescent="0.2">
      <c r="K908" s="492"/>
      <c r="L908" s="335"/>
      <c r="M908" s="487"/>
      <c r="N908" s="335"/>
    </row>
    <row r="909" spans="11:14" x14ac:dyDescent="0.2">
      <c r="K909" s="492"/>
      <c r="L909" s="335"/>
      <c r="M909" s="487"/>
      <c r="N909" s="335"/>
    </row>
    <row r="910" spans="11:14" x14ac:dyDescent="0.2">
      <c r="K910" s="492"/>
      <c r="L910" s="335"/>
      <c r="M910" s="487"/>
      <c r="N910" s="335"/>
    </row>
    <row r="911" spans="11:14" x14ac:dyDescent="0.2">
      <c r="K911" s="492"/>
      <c r="L911" s="335"/>
      <c r="M911" s="487"/>
      <c r="N911" s="335"/>
    </row>
    <row r="912" spans="11:14" x14ac:dyDescent="0.2">
      <c r="K912" s="492"/>
      <c r="L912" s="335"/>
      <c r="M912" s="487"/>
      <c r="N912" s="335"/>
    </row>
    <row r="913" spans="11:14" x14ac:dyDescent="0.2">
      <c r="K913" s="492"/>
      <c r="L913" s="335"/>
      <c r="M913" s="487"/>
      <c r="N913" s="335"/>
    </row>
    <row r="914" spans="11:14" x14ac:dyDescent="0.2">
      <c r="K914" s="492"/>
      <c r="L914" s="335"/>
      <c r="M914" s="487"/>
      <c r="N914" s="335"/>
    </row>
    <row r="915" spans="11:14" x14ac:dyDescent="0.2">
      <c r="K915" s="492"/>
      <c r="L915" s="335"/>
      <c r="M915" s="487"/>
      <c r="N915" s="335"/>
    </row>
    <row r="916" spans="11:14" x14ac:dyDescent="0.2">
      <c r="K916" s="492"/>
      <c r="L916" s="335"/>
      <c r="M916" s="487"/>
      <c r="N916" s="335"/>
    </row>
    <row r="917" spans="11:14" x14ac:dyDescent="0.2">
      <c r="K917" s="492"/>
      <c r="L917" s="335"/>
      <c r="M917" s="487"/>
      <c r="N917" s="335"/>
    </row>
    <row r="918" spans="11:14" x14ac:dyDescent="0.2">
      <c r="K918" s="492"/>
      <c r="L918" s="335"/>
      <c r="M918" s="487"/>
      <c r="N918" s="335"/>
    </row>
    <row r="919" spans="11:14" x14ac:dyDescent="0.2">
      <c r="K919" s="492"/>
      <c r="L919" s="335"/>
      <c r="M919" s="487"/>
      <c r="N919" s="335"/>
    </row>
    <row r="920" spans="11:14" x14ac:dyDescent="0.2">
      <c r="K920" s="492"/>
      <c r="L920" s="335"/>
      <c r="M920" s="487"/>
      <c r="N920" s="335"/>
    </row>
    <row r="921" spans="11:14" x14ac:dyDescent="0.2">
      <c r="K921" s="492"/>
      <c r="L921" s="335"/>
      <c r="M921" s="487"/>
      <c r="N921" s="335"/>
    </row>
    <row r="922" spans="11:14" x14ac:dyDescent="0.2">
      <c r="K922" s="492"/>
      <c r="L922" s="335"/>
      <c r="M922" s="487"/>
      <c r="N922" s="335"/>
    </row>
    <row r="923" spans="11:14" x14ac:dyDescent="0.2">
      <c r="K923" s="492"/>
      <c r="L923" s="335"/>
      <c r="M923" s="487"/>
      <c r="N923" s="335"/>
    </row>
    <row r="924" spans="11:14" x14ac:dyDescent="0.2">
      <c r="K924" s="492"/>
      <c r="L924" s="335"/>
      <c r="M924" s="487"/>
      <c r="N924" s="335"/>
    </row>
    <row r="925" spans="11:14" x14ac:dyDescent="0.2">
      <c r="K925" s="492"/>
      <c r="L925" s="335"/>
      <c r="M925" s="487"/>
      <c r="N925" s="335"/>
    </row>
    <row r="926" spans="11:14" x14ac:dyDescent="0.2">
      <c r="K926" s="492"/>
      <c r="L926" s="335"/>
      <c r="M926" s="487"/>
      <c r="N926" s="335"/>
    </row>
    <row r="927" spans="11:14" x14ac:dyDescent="0.2">
      <c r="K927" s="492"/>
      <c r="L927" s="335"/>
      <c r="M927" s="487"/>
      <c r="N927" s="335"/>
    </row>
    <row r="928" spans="11:14" x14ac:dyDescent="0.2">
      <c r="K928" s="492"/>
      <c r="L928" s="335"/>
      <c r="M928" s="487"/>
      <c r="N928" s="335"/>
    </row>
    <row r="929" spans="11:14" x14ac:dyDescent="0.2">
      <c r="K929" s="492"/>
      <c r="L929" s="335"/>
      <c r="M929" s="487"/>
      <c r="N929" s="335"/>
    </row>
    <row r="930" spans="11:14" x14ac:dyDescent="0.2">
      <c r="K930" s="492"/>
      <c r="L930" s="335"/>
      <c r="M930" s="487"/>
      <c r="N930" s="335"/>
    </row>
    <row r="931" spans="11:14" x14ac:dyDescent="0.2">
      <c r="K931" s="492"/>
      <c r="L931" s="335"/>
      <c r="M931" s="487"/>
      <c r="N931" s="335"/>
    </row>
    <row r="932" spans="11:14" x14ac:dyDescent="0.2">
      <c r="K932" s="492"/>
      <c r="L932" s="335"/>
      <c r="M932" s="487"/>
      <c r="N932" s="335"/>
    </row>
    <row r="933" spans="11:14" x14ac:dyDescent="0.2">
      <c r="K933" s="492"/>
      <c r="L933" s="335"/>
      <c r="M933" s="487"/>
      <c r="N933" s="335"/>
    </row>
    <row r="934" spans="11:14" x14ac:dyDescent="0.2">
      <c r="K934" s="492"/>
      <c r="L934" s="335"/>
      <c r="M934" s="487"/>
      <c r="N934" s="335"/>
    </row>
    <row r="935" spans="11:14" x14ac:dyDescent="0.2">
      <c r="K935" s="492"/>
      <c r="L935" s="335"/>
      <c r="M935" s="487"/>
      <c r="N935" s="335"/>
    </row>
    <row r="936" spans="11:14" x14ac:dyDescent="0.2">
      <c r="K936" s="492"/>
      <c r="L936" s="335"/>
      <c r="M936" s="487"/>
      <c r="N936" s="335"/>
    </row>
    <row r="937" spans="11:14" x14ac:dyDescent="0.2">
      <c r="K937" s="492"/>
      <c r="L937" s="335"/>
      <c r="M937" s="487"/>
      <c r="N937" s="335"/>
    </row>
    <row r="938" spans="11:14" x14ac:dyDescent="0.2">
      <c r="K938" s="492"/>
      <c r="L938" s="335"/>
      <c r="M938" s="487"/>
      <c r="N938" s="335"/>
    </row>
    <row r="939" spans="11:14" x14ac:dyDescent="0.2">
      <c r="K939" s="492"/>
      <c r="L939" s="335"/>
      <c r="M939" s="487"/>
      <c r="N939" s="335"/>
    </row>
    <row r="940" spans="11:14" x14ac:dyDescent="0.2">
      <c r="K940" s="492"/>
      <c r="L940" s="335"/>
      <c r="M940" s="487"/>
      <c r="N940" s="335"/>
    </row>
    <row r="941" spans="11:14" x14ac:dyDescent="0.2">
      <c r="K941" s="492"/>
      <c r="L941" s="335"/>
      <c r="M941" s="487"/>
      <c r="N941" s="335"/>
    </row>
    <row r="942" spans="11:14" x14ac:dyDescent="0.2">
      <c r="K942" s="492"/>
      <c r="L942" s="335"/>
      <c r="M942" s="487"/>
      <c r="N942" s="335"/>
    </row>
    <row r="943" spans="11:14" x14ac:dyDescent="0.2">
      <c r="K943" s="492"/>
      <c r="L943" s="335"/>
      <c r="M943" s="487"/>
      <c r="N943" s="335"/>
    </row>
    <row r="944" spans="11:14" x14ac:dyDescent="0.2">
      <c r="K944" s="492"/>
      <c r="L944" s="335"/>
      <c r="M944" s="487"/>
      <c r="N944" s="335"/>
    </row>
    <row r="945" spans="11:14" x14ac:dyDescent="0.2">
      <c r="K945" s="492"/>
      <c r="L945" s="335"/>
      <c r="M945" s="487"/>
      <c r="N945" s="335"/>
    </row>
    <row r="946" spans="11:14" x14ac:dyDescent="0.2">
      <c r="K946" s="492"/>
      <c r="L946" s="335"/>
      <c r="M946" s="487"/>
      <c r="N946" s="335"/>
    </row>
    <row r="947" spans="11:14" x14ac:dyDescent="0.2">
      <c r="K947" s="492"/>
      <c r="L947" s="335"/>
      <c r="M947" s="487"/>
      <c r="N947" s="335"/>
    </row>
    <row r="948" spans="11:14" x14ac:dyDescent="0.2">
      <c r="K948" s="492"/>
      <c r="L948" s="335"/>
      <c r="M948" s="487"/>
      <c r="N948" s="335"/>
    </row>
    <row r="949" spans="11:14" x14ac:dyDescent="0.2">
      <c r="K949" s="492"/>
      <c r="L949" s="335"/>
      <c r="M949" s="487"/>
      <c r="N949" s="335"/>
    </row>
    <row r="950" spans="11:14" x14ac:dyDescent="0.2">
      <c r="K950" s="492"/>
      <c r="L950" s="335"/>
      <c r="M950" s="487"/>
      <c r="N950" s="335"/>
    </row>
    <row r="951" spans="11:14" x14ac:dyDescent="0.2">
      <c r="K951" s="492"/>
      <c r="L951" s="335"/>
      <c r="M951" s="487"/>
      <c r="N951" s="335"/>
    </row>
    <row r="952" spans="11:14" x14ac:dyDescent="0.2">
      <c r="K952" s="492"/>
      <c r="L952" s="335"/>
      <c r="M952" s="487"/>
      <c r="N952" s="335"/>
    </row>
    <row r="953" spans="11:14" x14ac:dyDescent="0.2">
      <c r="K953" s="492"/>
      <c r="L953" s="335"/>
      <c r="M953" s="487"/>
      <c r="N953" s="335"/>
    </row>
    <row r="954" spans="11:14" x14ac:dyDescent="0.2">
      <c r="K954" s="492"/>
      <c r="L954" s="335"/>
      <c r="M954" s="487"/>
      <c r="N954" s="335"/>
    </row>
    <row r="955" spans="11:14" x14ac:dyDescent="0.2">
      <c r="K955" s="492"/>
      <c r="L955" s="335"/>
      <c r="M955" s="487"/>
      <c r="N955" s="335"/>
    </row>
    <row r="956" spans="11:14" x14ac:dyDescent="0.2">
      <c r="K956" s="492"/>
      <c r="L956" s="335"/>
      <c r="M956" s="487"/>
      <c r="N956" s="335"/>
    </row>
    <row r="957" spans="11:14" x14ac:dyDescent="0.2">
      <c r="K957" s="492"/>
      <c r="L957" s="335"/>
      <c r="M957" s="487"/>
      <c r="N957" s="335"/>
    </row>
    <row r="958" spans="11:14" x14ac:dyDescent="0.2">
      <c r="K958" s="492"/>
      <c r="L958" s="335"/>
      <c r="M958" s="487"/>
      <c r="N958" s="335"/>
    </row>
    <row r="959" spans="11:14" x14ac:dyDescent="0.2">
      <c r="K959" s="492"/>
      <c r="L959" s="335"/>
      <c r="M959" s="487"/>
      <c r="N959" s="335"/>
    </row>
    <row r="960" spans="11:14" x14ac:dyDescent="0.2">
      <c r="K960" s="492"/>
      <c r="L960" s="335"/>
      <c r="M960" s="487"/>
      <c r="N960" s="335"/>
    </row>
    <row r="961" spans="11:14" x14ac:dyDescent="0.2">
      <c r="K961" s="492"/>
      <c r="L961" s="335"/>
      <c r="M961" s="487"/>
      <c r="N961" s="335"/>
    </row>
    <row r="962" spans="11:14" x14ac:dyDescent="0.2">
      <c r="K962" s="492"/>
      <c r="L962" s="335"/>
      <c r="M962" s="487"/>
      <c r="N962" s="335"/>
    </row>
    <row r="963" spans="11:14" x14ac:dyDescent="0.2">
      <c r="K963" s="492"/>
      <c r="L963" s="335"/>
      <c r="M963" s="487"/>
      <c r="N963" s="335"/>
    </row>
    <row r="964" spans="11:14" x14ac:dyDescent="0.2">
      <c r="K964" s="492"/>
      <c r="L964" s="335"/>
      <c r="M964" s="487"/>
      <c r="N964" s="335"/>
    </row>
    <row r="965" spans="11:14" x14ac:dyDescent="0.2">
      <c r="K965" s="492"/>
      <c r="L965" s="335"/>
      <c r="M965" s="487"/>
      <c r="N965" s="335"/>
    </row>
    <row r="966" spans="11:14" x14ac:dyDescent="0.2">
      <c r="K966" s="492"/>
      <c r="L966" s="335"/>
      <c r="M966" s="487"/>
      <c r="N966" s="335"/>
    </row>
    <row r="967" spans="11:14" x14ac:dyDescent="0.2">
      <c r="K967" s="492"/>
      <c r="L967" s="335"/>
      <c r="M967" s="487"/>
      <c r="N967" s="335"/>
    </row>
    <row r="968" spans="11:14" x14ac:dyDescent="0.2">
      <c r="K968" s="492"/>
      <c r="L968" s="335"/>
      <c r="M968" s="487"/>
      <c r="N968" s="335"/>
    </row>
    <row r="969" spans="11:14" x14ac:dyDescent="0.2">
      <c r="K969" s="492"/>
      <c r="L969" s="335"/>
      <c r="M969" s="487"/>
      <c r="N969" s="335"/>
    </row>
    <row r="970" spans="11:14" x14ac:dyDescent="0.2">
      <c r="K970" s="492"/>
      <c r="L970" s="335"/>
      <c r="M970" s="487"/>
      <c r="N970" s="335"/>
    </row>
    <row r="971" spans="11:14" x14ac:dyDescent="0.2">
      <c r="K971" s="492"/>
      <c r="L971" s="335"/>
      <c r="M971" s="487"/>
      <c r="N971" s="335"/>
    </row>
    <row r="972" spans="11:14" x14ac:dyDescent="0.2">
      <c r="K972" s="492"/>
      <c r="L972" s="335"/>
      <c r="M972" s="487"/>
      <c r="N972" s="335"/>
    </row>
    <row r="973" spans="11:14" x14ac:dyDescent="0.2">
      <c r="K973" s="492"/>
      <c r="L973" s="335"/>
      <c r="M973" s="487"/>
      <c r="N973" s="335"/>
    </row>
    <row r="974" spans="11:14" x14ac:dyDescent="0.2">
      <c r="K974" s="492"/>
      <c r="L974" s="335"/>
      <c r="M974" s="487"/>
      <c r="N974" s="335"/>
    </row>
    <row r="975" spans="11:14" x14ac:dyDescent="0.2">
      <c r="K975" s="492"/>
      <c r="L975" s="335"/>
      <c r="M975" s="487"/>
      <c r="N975" s="335"/>
    </row>
    <row r="976" spans="11:14" x14ac:dyDescent="0.2">
      <c r="K976" s="492"/>
      <c r="L976" s="335"/>
      <c r="M976" s="487"/>
      <c r="N976" s="335"/>
    </row>
    <row r="977" spans="11:14" x14ac:dyDescent="0.2">
      <c r="K977" s="492"/>
      <c r="L977" s="335"/>
      <c r="M977" s="487"/>
      <c r="N977" s="335"/>
    </row>
    <row r="978" spans="11:14" x14ac:dyDescent="0.2">
      <c r="K978" s="492"/>
      <c r="L978" s="335"/>
      <c r="M978" s="487"/>
      <c r="N978" s="335"/>
    </row>
    <row r="979" spans="11:14" x14ac:dyDescent="0.2">
      <c r="K979" s="492"/>
      <c r="L979" s="335"/>
      <c r="M979" s="487"/>
      <c r="N979" s="335"/>
    </row>
    <row r="980" spans="11:14" x14ac:dyDescent="0.2">
      <c r="K980" s="492"/>
      <c r="L980" s="335"/>
      <c r="M980" s="487"/>
      <c r="N980" s="335"/>
    </row>
    <row r="981" spans="11:14" x14ac:dyDescent="0.2">
      <c r="K981" s="492"/>
      <c r="L981" s="335"/>
      <c r="M981" s="487"/>
      <c r="N981" s="335"/>
    </row>
    <row r="982" spans="11:14" x14ac:dyDescent="0.2">
      <c r="K982" s="492"/>
      <c r="L982" s="335"/>
      <c r="M982" s="487"/>
      <c r="N982" s="335"/>
    </row>
    <row r="983" spans="11:14" x14ac:dyDescent="0.2">
      <c r="K983" s="492"/>
      <c r="L983" s="335"/>
      <c r="M983" s="487"/>
      <c r="N983" s="335"/>
    </row>
    <row r="984" spans="11:14" x14ac:dyDescent="0.2">
      <c r="K984" s="492"/>
      <c r="L984" s="335"/>
      <c r="M984" s="487"/>
      <c r="N984" s="335"/>
    </row>
    <row r="985" spans="11:14" x14ac:dyDescent="0.2">
      <c r="K985" s="492"/>
      <c r="L985" s="335"/>
      <c r="M985" s="487"/>
      <c r="N985" s="335"/>
    </row>
    <row r="986" spans="11:14" x14ac:dyDescent="0.2">
      <c r="K986" s="492"/>
      <c r="L986" s="335"/>
      <c r="M986" s="487"/>
      <c r="N986" s="335"/>
    </row>
    <row r="987" spans="11:14" x14ac:dyDescent="0.2">
      <c r="K987" s="492"/>
      <c r="L987" s="335"/>
      <c r="M987" s="487"/>
      <c r="N987" s="335"/>
    </row>
    <row r="988" spans="11:14" x14ac:dyDescent="0.2">
      <c r="K988" s="492"/>
      <c r="L988" s="335"/>
      <c r="M988" s="487"/>
      <c r="N988" s="335"/>
    </row>
    <row r="989" spans="11:14" x14ac:dyDescent="0.2">
      <c r="K989" s="492"/>
      <c r="L989" s="335"/>
      <c r="M989" s="487"/>
      <c r="N989" s="335"/>
    </row>
    <row r="990" spans="11:14" x14ac:dyDescent="0.2">
      <c r="K990" s="492"/>
      <c r="L990" s="335"/>
      <c r="M990" s="487"/>
      <c r="N990" s="335"/>
    </row>
    <row r="991" spans="11:14" x14ac:dyDescent="0.2">
      <c r="K991" s="492"/>
      <c r="L991" s="335"/>
      <c r="M991" s="487"/>
      <c r="N991" s="335"/>
    </row>
    <row r="992" spans="11:14" x14ac:dyDescent="0.2">
      <c r="K992" s="492"/>
      <c r="L992" s="335"/>
      <c r="M992" s="487"/>
      <c r="N992" s="335"/>
    </row>
    <row r="993" spans="11:14" x14ac:dyDescent="0.2">
      <c r="K993" s="492"/>
      <c r="L993" s="335"/>
      <c r="M993" s="487"/>
      <c r="N993" s="335"/>
    </row>
    <row r="994" spans="11:14" x14ac:dyDescent="0.2">
      <c r="K994" s="492"/>
      <c r="L994" s="335"/>
      <c r="M994" s="487"/>
      <c r="N994" s="335"/>
    </row>
    <row r="995" spans="11:14" x14ac:dyDescent="0.2">
      <c r="K995" s="492"/>
      <c r="L995" s="335"/>
      <c r="M995" s="487"/>
      <c r="N995" s="335"/>
    </row>
    <row r="996" spans="11:14" x14ac:dyDescent="0.2">
      <c r="K996" s="492"/>
      <c r="L996" s="335"/>
      <c r="M996" s="487"/>
      <c r="N996" s="335"/>
    </row>
    <row r="997" spans="11:14" x14ac:dyDescent="0.2">
      <c r="K997" s="492"/>
      <c r="L997" s="335"/>
      <c r="M997" s="487"/>
      <c r="N997" s="335"/>
    </row>
    <row r="998" spans="11:14" x14ac:dyDescent="0.2">
      <c r="K998" s="492"/>
      <c r="L998" s="335"/>
      <c r="M998" s="487"/>
      <c r="N998" s="335"/>
    </row>
    <row r="999" spans="11:14" x14ac:dyDescent="0.2">
      <c r="K999" s="492"/>
      <c r="L999" s="335"/>
      <c r="M999" s="487"/>
      <c r="N999" s="335"/>
    </row>
    <row r="1000" spans="11:14" x14ac:dyDescent="0.2">
      <c r="K1000" s="492"/>
      <c r="L1000" s="335"/>
      <c r="M1000" s="487"/>
      <c r="N1000" s="335"/>
    </row>
    <row r="1001" spans="11:14" x14ac:dyDescent="0.2">
      <c r="K1001" s="492"/>
      <c r="L1001" s="335"/>
      <c r="M1001" s="487"/>
      <c r="N1001" s="335"/>
    </row>
    <row r="1002" spans="11:14" x14ac:dyDescent="0.2">
      <c r="K1002" s="492"/>
      <c r="L1002" s="335"/>
      <c r="M1002" s="487"/>
      <c r="N1002" s="335"/>
    </row>
    <row r="1003" spans="11:14" x14ac:dyDescent="0.2">
      <c r="K1003" s="492"/>
      <c r="L1003" s="335"/>
      <c r="M1003" s="487"/>
      <c r="N1003" s="335"/>
    </row>
    <row r="1004" spans="11:14" x14ac:dyDescent="0.2">
      <c r="K1004" s="492"/>
      <c r="L1004" s="335"/>
      <c r="M1004" s="487"/>
      <c r="N1004" s="335"/>
    </row>
    <row r="1005" spans="11:14" x14ac:dyDescent="0.2">
      <c r="K1005" s="492"/>
      <c r="L1005" s="335"/>
      <c r="M1005" s="487"/>
      <c r="N1005" s="335"/>
    </row>
    <row r="1006" spans="11:14" x14ac:dyDescent="0.2">
      <c r="K1006" s="492"/>
      <c r="L1006" s="335"/>
      <c r="M1006" s="487"/>
      <c r="N1006" s="335"/>
    </row>
    <row r="1007" spans="11:14" x14ac:dyDescent="0.2">
      <c r="K1007" s="492"/>
      <c r="L1007" s="335"/>
      <c r="M1007" s="487"/>
      <c r="N1007" s="335"/>
    </row>
    <row r="1008" spans="11:14" x14ac:dyDescent="0.2">
      <c r="K1008" s="492"/>
      <c r="L1008" s="335"/>
      <c r="M1008" s="487"/>
      <c r="N1008" s="335"/>
    </row>
    <row r="1009" spans="11:14" x14ac:dyDescent="0.2">
      <c r="K1009" s="492"/>
      <c r="L1009" s="335"/>
      <c r="M1009" s="487"/>
      <c r="N1009" s="335"/>
    </row>
    <row r="1010" spans="11:14" x14ac:dyDescent="0.2">
      <c r="K1010" s="492"/>
      <c r="L1010" s="335"/>
      <c r="M1010" s="487"/>
      <c r="N1010" s="335"/>
    </row>
    <row r="1011" spans="11:14" x14ac:dyDescent="0.2">
      <c r="K1011" s="492"/>
      <c r="L1011" s="335"/>
      <c r="M1011" s="487"/>
      <c r="N1011" s="335"/>
    </row>
    <row r="1012" spans="11:14" x14ac:dyDescent="0.2">
      <c r="K1012" s="492"/>
      <c r="L1012" s="335"/>
      <c r="M1012" s="487"/>
      <c r="N1012" s="335"/>
    </row>
    <row r="1013" spans="11:14" x14ac:dyDescent="0.2">
      <c r="K1013" s="492"/>
      <c r="L1013" s="335"/>
      <c r="M1013" s="487"/>
      <c r="N1013" s="335"/>
    </row>
    <row r="1014" spans="11:14" x14ac:dyDescent="0.2">
      <c r="K1014" s="492"/>
      <c r="L1014" s="335"/>
      <c r="M1014" s="487"/>
      <c r="N1014" s="335"/>
    </row>
    <row r="1015" spans="11:14" x14ac:dyDescent="0.2">
      <c r="K1015" s="492"/>
      <c r="L1015" s="335"/>
      <c r="M1015" s="487"/>
      <c r="N1015" s="335"/>
    </row>
    <row r="1016" spans="11:14" x14ac:dyDescent="0.2">
      <c r="K1016" s="492"/>
      <c r="L1016" s="335"/>
      <c r="M1016" s="487"/>
      <c r="N1016" s="335"/>
    </row>
    <row r="1017" spans="11:14" x14ac:dyDescent="0.2">
      <c r="K1017" s="492"/>
      <c r="L1017" s="335"/>
      <c r="M1017" s="487"/>
      <c r="N1017" s="335"/>
    </row>
    <row r="1018" spans="11:14" x14ac:dyDescent="0.2">
      <c r="K1018" s="492"/>
      <c r="L1018" s="335"/>
      <c r="M1018" s="487"/>
      <c r="N1018" s="335"/>
    </row>
    <row r="1019" spans="11:14" x14ac:dyDescent="0.2">
      <c r="K1019" s="492"/>
      <c r="L1019" s="335"/>
      <c r="M1019" s="487"/>
      <c r="N1019" s="335"/>
    </row>
    <row r="1020" spans="11:14" x14ac:dyDescent="0.2">
      <c r="K1020" s="492"/>
      <c r="L1020" s="335"/>
      <c r="M1020" s="487"/>
      <c r="N1020" s="335"/>
    </row>
    <row r="1021" spans="11:14" x14ac:dyDescent="0.2">
      <c r="K1021" s="492"/>
      <c r="L1021" s="335"/>
      <c r="M1021" s="487"/>
      <c r="N1021" s="335"/>
    </row>
    <row r="1022" spans="11:14" x14ac:dyDescent="0.2">
      <c r="K1022" s="492"/>
      <c r="L1022" s="335"/>
      <c r="M1022" s="487"/>
      <c r="N1022" s="335"/>
    </row>
    <row r="1023" spans="11:14" x14ac:dyDescent="0.2">
      <c r="K1023" s="492"/>
      <c r="L1023" s="335"/>
      <c r="M1023" s="487"/>
      <c r="N1023" s="335"/>
    </row>
    <row r="1024" spans="11:14" x14ac:dyDescent="0.2">
      <c r="K1024" s="492"/>
      <c r="L1024" s="335"/>
      <c r="M1024" s="487"/>
      <c r="N1024" s="335"/>
    </row>
    <row r="1025" spans="11:14" x14ac:dyDescent="0.2">
      <c r="K1025" s="492"/>
      <c r="L1025" s="335"/>
      <c r="M1025" s="487"/>
      <c r="N1025" s="335"/>
    </row>
    <row r="1026" spans="11:14" x14ac:dyDescent="0.2">
      <c r="K1026" s="492"/>
      <c r="L1026" s="335"/>
      <c r="M1026" s="487"/>
      <c r="N1026" s="335"/>
    </row>
    <row r="1027" spans="11:14" x14ac:dyDescent="0.2">
      <c r="K1027" s="492"/>
      <c r="L1027" s="335"/>
      <c r="M1027" s="487"/>
      <c r="N1027" s="335"/>
    </row>
    <row r="1028" spans="11:14" x14ac:dyDescent="0.2">
      <c r="K1028" s="492"/>
      <c r="L1028" s="335"/>
      <c r="M1028" s="487"/>
      <c r="N1028" s="335"/>
    </row>
    <row r="1029" spans="11:14" x14ac:dyDescent="0.2">
      <c r="K1029" s="492"/>
      <c r="L1029" s="335"/>
      <c r="M1029" s="487"/>
      <c r="N1029" s="335"/>
    </row>
    <row r="1030" spans="11:14" x14ac:dyDescent="0.2">
      <c r="K1030" s="492"/>
      <c r="L1030" s="335"/>
      <c r="M1030" s="487"/>
      <c r="N1030" s="335"/>
    </row>
    <row r="1031" spans="11:14" x14ac:dyDescent="0.2">
      <c r="K1031" s="492"/>
      <c r="L1031" s="335"/>
      <c r="M1031" s="487"/>
      <c r="N1031" s="335"/>
    </row>
    <row r="1032" spans="11:14" x14ac:dyDescent="0.2">
      <c r="K1032" s="492"/>
      <c r="L1032" s="335"/>
      <c r="M1032" s="487"/>
      <c r="N1032" s="335"/>
    </row>
    <row r="1033" spans="11:14" x14ac:dyDescent="0.2">
      <c r="K1033" s="492"/>
      <c r="L1033" s="335"/>
      <c r="M1033" s="487"/>
      <c r="N1033" s="335"/>
    </row>
    <row r="1034" spans="11:14" x14ac:dyDescent="0.2">
      <c r="K1034" s="492"/>
      <c r="L1034" s="335"/>
      <c r="M1034" s="487"/>
      <c r="N1034" s="335"/>
    </row>
    <row r="1035" spans="11:14" x14ac:dyDescent="0.2">
      <c r="K1035" s="492"/>
      <c r="L1035" s="335"/>
      <c r="M1035" s="487"/>
      <c r="N1035" s="335"/>
    </row>
    <row r="1036" spans="11:14" x14ac:dyDescent="0.2">
      <c r="K1036" s="492"/>
      <c r="L1036" s="335"/>
      <c r="M1036" s="487"/>
      <c r="N1036" s="335"/>
    </row>
    <row r="1037" spans="11:14" x14ac:dyDescent="0.2">
      <c r="K1037" s="492"/>
      <c r="L1037" s="335"/>
      <c r="M1037" s="487"/>
      <c r="N1037" s="335"/>
    </row>
    <row r="1038" spans="11:14" x14ac:dyDescent="0.2">
      <c r="K1038" s="492"/>
      <c r="L1038" s="335"/>
      <c r="M1038" s="487"/>
      <c r="N1038" s="335"/>
    </row>
    <row r="1039" spans="11:14" x14ac:dyDescent="0.2">
      <c r="K1039" s="492"/>
      <c r="L1039" s="335"/>
      <c r="M1039" s="487"/>
      <c r="N1039" s="335"/>
    </row>
    <row r="1040" spans="11:14" x14ac:dyDescent="0.2">
      <c r="K1040" s="492"/>
      <c r="L1040" s="335"/>
      <c r="M1040" s="487"/>
      <c r="N1040" s="335"/>
    </row>
    <row r="1041" spans="11:14" x14ac:dyDescent="0.2">
      <c r="K1041" s="492"/>
      <c r="L1041" s="335"/>
      <c r="M1041" s="487"/>
      <c r="N1041" s="335"/>
    </row>
    <row r="1042" spans="11:14" x14ac:dyDescent="0.2">
      <c r="K1042" s="492"/>
      <c r="L1042" s="335"/>
      <c r="M1042" s="487"/>
      <c r="N1042" s="335"/>
    </row>
    <row r="1043" spans="11:14" x14ac:dyDescent="0.2">
      <c r="K1043" s="492"/>
      <c r="L1043" s="335"/>
      <c r="M1043" s="487"/>
      <c r="N1043" s="335"/>
    </row>
    <row r="1044" spans="11:14" x14ac:dyDescent="0.2">
      <c r="K1044" s="492"/>
      <c r="L1044" s="335"/>
      <c r="M1044" s="487"/>
      <c r="N1044" s="335"/>
    </row>
    <row r="1045" spans="11:14" x14ac:dyDescent="0.2">
      <c r="K1045" s="492"/>
      <c r="L1045" s="335"/>
      <c r="M1045" s="487"/>
      <c r="N1045" s="335"/>
    </row>
    <row r="1046" spans="11:14" x14ac:dyDescent="0.2">
      <c r="K1046" s="492"/>
      <c r="L1046" s="335"/>
      <c r="M1046" s="487"/>
      <c r="N1046" s="335"/>
    </row>
    <row r="1047" spans="11:14" x14ac:dyDescent="0.2">
      <c r="K1047" s="492"/>
      <c r="L1047" s="335"/>
      <c r="M1047" s="487"/>
      <c r="N1047" s="335"/>
    </row>
    <row r="1048" spans="11:14" x14ac:dyDescent="0.2">
      <c r="K1048" s="492"/>
      <c r="L1048" s="335"/>
      <c r="M1048" s="487"/>
      <c r="N1048" s="335"/>
    </row>
    <row r="1049" spans="11:14" x14ac:dyDescent="0.2">
      <c r="K1049" s="492"/>
      <c r="L1049" s="335"/>
      <c r="M1049" s="487"/>
      <c r="N1049" s="335"/>
    </row>
    <row r="1050" spans="11:14" x14ac:dyDescent="0.2">
      <c r="K1050" s="492"/>
      <c r="L1050" s="335"/>
      <c r="M1050" s="487"/>
      <c r="N1050" s="335"/>
    </row>
    <row r="1051" spans="11:14" x14ac:dyDescent="0.2">
      <c r="K1051" s="492"/>
      <c r="L1051" s="335"/>
      <c r="M1051" s="487"/>
      <c r="N1051" s="335"/>
    </row>
    <row r="1052" spans="11:14" x14ac:dyDescent="0.2">
      <c r="K1052" s="492"/>
      <c r="L1052" s="335"/>
      <c r="M1052" s="487"/>
      <c r="N1052" s="335"/>
    </row>
    <row r="1053" spans="11:14" x14ac:dyDescent="0.2">
      <c r="K1053" s="492"/>
      <c r="L1053" s="335"/>
      <c r="M1053" s="487"/>
      <c r="N1053" s="335"/>
    </row>
    <row r="1054" spans="11:14" x14ac:dyDescent="0.2">
      <c r="K1054" s="492"/>
      <c r="L1054" s="335"/>
      <c r="M1054" s="487"/>
      <c r="N1054" s="335"/>
    </row>
    <row r="1055" spans="11:14" x14ac:dyDescent="0.2">
      <c r="K1055" s="492"/>
      <c r="L1055" s="335"/>
      <c r="M1055" s="487"/>
      <c r="N1055" s="335"/>
    </row>
    <row r="1056" spans="11:14" x14ac:dyDescent="0.2">
      <c r="K1056" s="492"/>
      <c r="L1056" s="335"/>
      <c r="M1056" s="487"/>
      <c r="N1056" s="335"/>
    </row>
    <row r="1057" spans="11:14" x14ac:dyDescent="0.2">
      <c r="K1057" s="492"/>
      <c r="L1057" s="335"/>
      <c r="M1057" s="487"/>
      <c r="N1057" s="335"/>
    </row>
    <row r="1058" spans="11:14" x14ac:dyDescent="0.2">
      <c r="K1058" s="492"/>
      <c r="L1058" s="335"/>
      <c r="M1058" s="487"/>
      <c r="N1058" s="335"/>
    </row>
    <row r="1059" spans="11:14" x14ac:dyDescent="0.2">
      <c r="K1059" s="492"/>
      <c r="L1059" s="335"/>
      <c r="M1059" s="487"/>
      <c r="N1059" s="335"/>
    </row>
    <row r="1060" spans="11:14" x14ac:dyDescent="0.2">
      <c r="K1060" s="492"/>
      <c r="L1060" s="335"/>
      <c r="M1060" s="487"/>
      <c r="N1060" s="335"/>
    </row>
    <row r="1061" spans="11:14" x14ac:dyDescent="0.2">
      <c r="K1061" s="492"/>
      <c r="L1061" s="335"/>
      <c r="M1061" s="487"/>
      <c r="N1061" s="335"/>
    </row>
    <row r="1062" spans="11:14" x14ac:dyDescent="0.2">
      <c r="K1062" s="492"/>
      <c r="L1062" s="335"/>
      <c r="M1062" s="487"/>
      <c r="N1062" s="335"/>
    </row>
    <row r="1063" spans="11:14" x14ac:dyDescent="0.2">
      <c r="K1063" s="492"/>
      <c r="L1063" s="335"/>
      <c r="M1063" s="487"/>
      <c r="N1063" s="335"/>
    </row>
    <row r="1064" spans="11:14" x14ac:dyDescent="0.2">
      <c r="K1064" s="492"/>
      <c r="L1064" s="335"/>
      <c r="M1064" s="487"/>
      <c r="N1064" s="335"/>
    </row>
    <row r="1065" spans="11:14" x14ac:dyDescent="0.2">
      <c r="K1065" s="492"/>
      <c r="L1065" s="335"/>
      <c r="M1065" s="487"/>
      <c r="N1065" s="335"/>
    </row>
    <row r="1066" spans="11:14" x14ac:dyDescent="0.2">
      <c r="K1066" s="492"/>
      <c r="L1066" s="335"/>
      <c r="M1066" s="487"/>
      <c r="N1066" s="335"/>
    </row>
    <row r="1067" spans="11:14" x14ac:dyDescent="0.2">
      <c r="K1067" s="492"/>
      <c r="L1067" s="335"/>
      <c r="M1067" s="487"/>
      <c r="N1067" s="335"/>
    </row>
    <row r="1068" spans="11:14" x14ac:dyDescent="0.2">
      <c r="K1068" s="492"/>
      <c r="L1068" s="335"/>
      <c r="M1068" s="487"/>
      <c r="N1068" s="335"/>
    </row>
    <row r="1069" spans="11:14" x14ac:dyDescent="0.2">
      <c r="K1069" s="492"/>
      <c r="L1069" s="335"/>
      <c r="M1069" s="487"/>
      <c r="N1069" s="335"/>
    </row>
    <row r="1070" spans="11:14" x14ac:dyDescent="0.2">
      <c r="K1070" s="492"/>
      <c r="L1070" s="335"/>
      <c r="M1070" s="487"/>
      <c r="N1070" s="335"/>
    </row>
    <row r="1071" spans="11:14" x14ac:dyDescent="0.2">
      <c r="K1071" s="492"/>
      <c r="L1071" s="335"/>
      <c r="M1071" s="487"/>
      <c r="N1071" s="335"/>
    </row>
    <row r="1072" spans="11:14" x14ac:dyDescent="0.2">
      <c r="K1072" s="492"/>
      <c r="L1072" s="335"/>
      <c r="M1072" s="487"/>
      <c r="N1072" s="335"/>
    </row>
    <row r="1073" spans="11:14" x14ac:dyDescent="0.2">
      <c r="K1073" s="492"/>
      <c r="L1073" s="335"/>
      <c r="M1073" s="487"/>
      <c r="N1073" s="335"/>
    </row>
    <row r="1074" spans="11:14" x14ac:dyDescent="0.2">
      <c r="K1074" s="492"/>
      <c r="L1074" s="335"/>
      <c r="M1074" s="487"/>
      <c r="N1074" s="335"/>
    </row>
    <row r="1075" spans="11:14" x14ac:dyDescent="0.2">
      <c r="K1075" s="492"/>
      <c r="L1075" s="335"/>
      <c r="M1075" s="487"/>
      <c r="N1075" s="335"/>
    </row>
    <row r="1076" spans="11:14" x14ac:dyDescent="0.2">
      <c r="K1076" s="492"/>
      <c r="L1076" s="335"/>
      <c r="M1076" s="487"/>
      <c r="N1076" s="335"/>
    </row>
    <row r="1077" spans="11:14" x14ac:dyDescent="0.2">
      <c r="K1077" s="492"/>
      <c r="L1077" s="335"/>
      <c r="M1077" s="487"/>
      <c r="N1077" s="335"/>
    </row>
    <row r="1078" spans="11:14" x14ac:dyDescent="0.2">
      <c r="K1078" s="492"/>
      <c r="L1078" s="335"/>
      <c r="M1078" s="487"/>
      <c r="N1078" s="335"/>
    </row>
    <row r="1079" spans="11:14" x14ac:dyDescent="0.2">
      <c r="K1079" s="492"/>
      <c r="L1079" s="335"/>
      <c r="M1079" s="487"/>
      <c r="N1079" s="335"/>
    </row>
    <row r="1080" spans="11:14" x14ac:dyDescent="0.2">
      <c r="K1080" s="492"/>
      <c r="L1080" s="335"/>
      <c r="M1080" s="487"/>
      <c r="N1080" s="335"/>
    </row>
    <row r="1081" spans="11:14" x14ac:dyDescent="0.2">
      <c r="K1081" s="492"/>
      <c r="L1081" s="335"/>
      <c r="M1081" s="487"/>
      <c r="N1081" s="335"/>
    </row>
    <row r="1082" spans="11:14" x14ac:dyDescent="0.2">
      <c r="K1082" s="492"/>
      <c r="L1082" s="335"/>
      <c r="M1082" s="487"/>
      <c r="N1082" s="335"/>
    </row>
    <row r="1083" spans="11:14" x14ac:dyDescent="0.2">
      <c r="K1083" s="492"/>
      <c r="L1083" s="335"/>
      <c r="M1083" s="487"/>
      <c r="N1083" s="335"/>
    </row>
    <row r="1084" spans="11:14" x14ac:dyDescent="0.2">
      <c r="K1084" s="492"/>
      <c r="L1084" s="335"/>
      <c r="M1084" s="487"/>
      <c r="N1084" s="335"/>
    </row>
    <row r="1085" spans="11:14" x14ac:dyDescent="0.2">
      <c r="K1085" s="492"/>
      <c r="L1085" s="335"/>
      <c r="M1085" s="487"/>
      <c r="N1085" s="335"/>
    </row>
    <row r="1086" spans="11:14" x14ac:dyDescent="0.2">
      <c r="K1086" s="492"/>
      <c r="L1086" s="335"/>
      <c r="M1086" s="487"/>
      <c r="N1086" s="335"/>
    </row>
    <row r="1087" spans="11:14" x14ac:dyDescent="0.2">
      <c r="K1087" s="492"/>
      <c r="L1087" s="335"/>
      <c r="M1087" s="487"/>
      <c r="N1087" s="335"/>
    </row>
    <row r="1088" spans="11:14" x14ac:dyDescent="0.2">
      <c r="K1088" s="492"/>
      <c r="L1088" s="335"/>
      <c r="M1088" s="487"/>
      <c r="N1088" s="335"/>
    </row>
    <row r="1089" spans="11:14" x14ac:dyDescent="0.2">
      <c r="K1089" s="492"/>
      <c r="L1089" s="335"/>
      <c r="M1089" s="487"/>
      <c r="N1089" s="335"/>
    </row>
    <row r="1090" spans="11:14" x14ac:dyDescent="0.2">
      <c r="K1090" s="492"/>
      <c r="L1090" s="335"/>
      <c r="M1090" s="487"/>
      <c r="N1090" s="335"/>
    </row>
    <row r="1091" spans="11:14" x14ac:dyDescent="0.2">
      <c r="K1091" s="492"/>
      <c r="L1091" s="335"/>
      <c r="M1091" s="487"/>
      <c r="N1091" s="335"/>
    </row>
    <row r="1092" spans="11:14" x14ac:dyDescent="0.2">
      <c r="K1092" s="492"/>
      <c r="L1092" s="335"/>
      <c r="M1092" s="487"/>
      <c r="N1092" s="335"/>
    </row>
    <row r="1093" spans="11:14" x14ac:dyDescent="0.2">
      <c r="K1093" s="492"/>
      <c r="L1093" s="335"/>
      <c r="M1093" s="487"/>
      <c r="N1093" s="335"/>
    </row>
    <row r="1094" spans="11:14" x14ac:dyDescent="0.2">
      <c r="K1094" s="492"/>
      <c r="L1094" s="335"/>
      <c r="M1094" s="487"/>
      <c r="N1094" s="335"/>
    </row>
    <row r="1095" spans="11:14" x14ac:dyDescent="0.2">
      <c r="K1095" s="492"/>
      <c r="L1095" s="335"/>
      <c r="M1095" s="487"/>
      <c r="N1095" s="335"/>
    </row>
    <row r="1096" spans="11:14" x14ac:dyDescent="0.2">
      <c r="K1096" s="492"/>
      <c r="L1096" s="335"/>
      <c r="M1096" s="487"/>
      <c r="N1096" s="335"/>
    </row>
    <row r="1097" spans="11:14" x14ac:dyDescent="0.2">
      <c r="K1097" s="492"/>
      <c r="L1097" s="335"/>
      <c r="M1097" s="487"/>
      <c r="N1097" s="335"/>
    </row>
    <row r="1098" spans="11:14" x14ac:dyDescent="0.2">
      <c r="K1098" s="492"/>
      <c r="L1098" s="335"/>
      <c r="M1098" s="487"/>
      <c r="N1098" s="335"/>
    </row>
    <row r="1099" spans="11:14" x14ac:dyDescent="0.2">
      <c r="K1099" s="492"/>
      <c r="L1099" s="335"/>
      <c r="M1099" s="487"/>
      <c r="N1099" s="335"/>
    </row>
    <row r="1100" spans="11:14" x14ac:dyDescent="0.2">
      <c r="K1100" s="492"/>
      <c r="L1100" s="335"/>
      <c r="M1100" s="487"/>
      <c r="N1100" s="335"/>
    </row>
    <row r="1101" spans="11:14" x14ac:dyDescent="0.2">
      <c r="K1101" s="492"/>
      <c r="L1101" s="335"/>
      <c r="M1101" s="487"/>
      <c r="N1101" s="335"/>
    </row>
    <row r="1102" spans="11:14" x14ac:dyDescent="0.2">
      <c r="K1102" s="492"/>
      <c r="L1102" s="335"/>
      <c r="M1102" s="487"/>
      <c r="N1102" s="335"/>
    </row>
    <row r="1103" spans="11:14" x14ac:dyDescent="0.2">
      <c r="K1103" s="492"/>
      <c r="L1103" s="335"/>
      <c r="M1103" s="487"/>
      <c r="N1103" s="335"/>
    </row>
    <row r="1104" spans="11:14" x14ac:dyDescent="0.2">
      <c r="K1104" s="492"/>
      <c r="L1104" s="335"/>
      <c r="M1104" s="487"/>
      <c r="N1104" s="335"/>
    </row>
    <row r="1105" spans="11:14" x14ac:dyDescent="0.2">
      <c r="K1105" s="492"/>
      <c r="L1105" s="335"/>
      <c r="M1105" s="487"/>
      <c r="N1105" s="335"/>
    </row>
    <row r="1106" spans="11:14" x14ac:dyDescent="0.2">
      <c r="K1106" s="492"/>
      <c r="L1106" s="335"/>
      <c r="M1106" s="487"/>
      <c r="N1106" s="335"/>
    </row>
    <row r="1107" spans="11:14" x14ac:dyDescent="0.2">
      <c r="K1107" s="492"/>
      <c r="L1107" s="335"/>
      <c r="M1107" s="487"/>
      <c r="N1107" s="335"/>
    </row>
    <row r="1108" spans="11:14" x14ac:dyDescent="0.2">
      <c r="K1108" s="492"/>
      <c r="L1108" s="335"/>
      <c r="M1108" s="487"/>
      <c r="N1108" s="335"/>
    </row>
    <row r="1109" spans="11:14" x14ac:dyDescent="0.2">
      <c r="K1109" s="492"/>
      <c r="L1109" s="335"/>
      <c r="M1109" s="487"/>
      <c r="N1109" s="335"/>
    </row>
    <row r="1110" spans="11:14" x14ac:dyDescent="0.2">
      <c r="K1110" s="492"/>
      <c r="L1110" s="335"/>
      <c r="M1110" s="487"/>
      <c r="N1110" s="335"/>
    </row>
    <row r="1111" spans="11:14" x14ac:dyDescent="0.2">
      <c r="K1111" s="492"/>
      <c r="L1111" s="335"/>
      <c r="M1111" s="487"/>
      <c r="N1111" s="335"/>
    </row>
    <row r="1112" spans="11:14" x14ac:dyDescent="0.2">
      <c r="K1112" s="492"/>
      <c r="L1112" s="335"/>
      <c r="M1112" s="487"/>
      <c r="N1112" s="335"/>
    </row>
    <row r="1113" spans="11:14" x14ac:dyDescent="0.2">
      <c r="K1113" s="492"/>
      <c r="L1113" s="335"/>
      <c r="M1113" s="487"/>
      <c r="N1113" s="335"/>
    </row>
    <row r="1114" spans="11:14" x14ac:dyDescent="0.2">
      <c r="K1114" s="492"/>
      <c r="L1114" s="335"/>
      <c r="M1114" s="487"/>
      <c r="N1114" s="335"/>
    </row>
    <row r="1115" spans="11:14" x14ac:dyDescent="0.2">
      <c r="K1115" s="492"/>
      <c r="L1115" s="335"/>
      <c r="M1115" s="487"/>
      <c r="N1115" s="335"/>
    </row>
    <row r="1116" spans="11:14" x14ac:dyDescent="0.2">
      <c r="K1116" s="492"/>
      <c r="L1116" s="335"/>
      <c r="M1116" s="487"/>
      <c r="N1116" s="335"/>
    </row>
    <row r="1117" spans="11:14" x14ac:dyDescent="0.2">
      <c r="K1117" s="492"/>
      <c r="L1117" s="335"/>
      <c r="M1117" s="487"/>
      <c r="N1117" s="335"/>
    </row>
    <row r="1118" spans="11:14" x14ac:dyDescent="0.2">
      <c r="K1118" s="492"/>
      <c r="L1118" s="335"/>
      <c r="M1118" s="487"/>
      <c r="N1118" s="335"/>
    </row>
    <row r="1119" spans="11:14" x14ac:dyDescent="0.2">
      <c r="K1119" s="492"/>
      <c r="L1119" s="335"/>
      <c r="M1119" s="487"/>
      <c r="N1119" s="335"/>
    </row>
    <row r="1120" spans="11:14" x14ac:dyDescent="0.2">
      <c r="K1120" s="492"/>
      <c r="L1120" s="335"/>
      <c r="M1120" s="487"/>
      <c r="N1120" s="335"/>
    </row>
    <row r="1121" spans="11:14" x14ac:dyDescent="0.2">
      <c r="K1121" s="492"/>
      <c r="L1121" s="335"/>
      <c r="M1121" s="487"/>
      <c r="N1121" s="335"/>
    </row>
    <row r="1122" spans="11:14" x14ac:dyDescent="0.2">
      <c r="K1122" s="492"/>
      <c r="L1122" s="335"/>
      <c r="M1122" s="487"/>
      <c r="N1122" s="335"/>
    </row>
    <row r="1123" spans="11:14" x14ac:dyDescent="0.2">
      <c r="K1123" s="492"/>
      <c r="L1123" s="335"/>
      <c r="M1123" s="487"/>
      <c r="N1123" s="335"/>
    </row>
    <row r="1124" spans="11:14" x14ac:dyDescent="0.2">
      <c r="K1124" s="492"/>
      <c r="L1124" s="335"/>
      <c r="M1124" s="487"/>
      <c r="N1124" s="335"/>
    </row>
    <row r="1125" spans="11:14" x14ac:dyDescent="0.2">
      <c r="K1125" s="492"/>
      <c r="L1125" s="335"/>
      <c r="M1125" s="487"/>
      <c r="N1125" s="335"/>
    </row>
    <row r="1126" spans="11:14" x14ac:dyDescent="0.2">
      <c r="K1126" s="492"/>
      <c r="L1126" s="335"/>
      <c r="M1126" s="487"/>
      <c r="N1126" s="335"/>
    </row>
    <row r="1127" spans="11:14" x14ac:dyDescent="0.2">
      <c r="K1127" s="492"/>
      <c r="L1127" s="335"/>
      <c r="M1127" s="487"/>
      <c r="N1127" s="335"/>
    </row>
    <row r="1128" spans="11:14" x14ac:dyDescent="0.2">
      <c r="K1128" s="492"/>
      <c r="L1128" s="335"/>
      <c r="M1128" s="487"/>
      <c r="N1128" s="335"/>
    </row>
    <row r="1129" spans="11:14" x14ac:dyDescent="0.2">
      <c r="K1129" s="492"/>
      <c r="L1129" s="335"/>
      <c r="M1129" s="487"/>
      <c r="N1129" s="335"/>
    </row>
    <row r="1130" spans="11:14" x14ac:dyDescent="0.2">
      <c r="K1130" s="492"/>
      <c r="L1130" s="335"/>
      <c r="M1130" s="487"/>
      <c r="N1130" s="335"/>
    </row>
    <row r="1131" spans="11:14" x14ac:dyDescent="0.2">
      <c r="K1131" s="492"/>
      <c r="L1131" s="335"/>
      <c r="M1131" s="487"/>
      <c r="N1131" s="335"/>
    </row>
    <row r="1132" spans="11:14" x14ac:dyDescent="0.2">
      <c r="K1132" s="492"/>
      <c r="L1132" s="335"/>
      <c r="M1132" s="487"/>
      <c r="N1132" s="335"/>
    </row>
    <row r="1133" spans="11:14" x14ac:dyDescent="0.2">
      <c r="K1133" s="492"/>
      <c r="L1133" s="335"/>
      <c r="M1133" s="487"/>
      <c r="N1133" s="335"/>
    </row>
    <row r="1134" spans="11:14" x14ac:dyDescent="0.2">
      <c r="K1134" s="492"/>
      <c r="L1134" s="335"/>
      <c r="M1134" s="487"/>
      <c r="N1134" s="335"/>
    </row>
    <row r="1135" spans="11:14" x14ac:dyDescent="0.2">
      <c r="K1135" s="492"/>
      <c r="L1135" s="335"/>
      <c r="M1135" s="487"/>
      <c r="N1135" s="335"/>
    </row>
    <row r="1136" spans="11:14" x14ac:dyDescent="0.2">
      <c r="K1136" s="492"/>
      <c r="L1136" s="335"/>
      <c r="M1136" s="487"/>
      <c r="N1136" s="335"/>
    </row>
    <row r="1137" spans="11:14" x14ac:dyDescent="0.2">
      <c r="K1137" s="492"/>
      <c r="L1137" s="335"/>
      <c r="M1137" s="487"/>
      <c r="N1137" s="335"/>
    </row>
    <row r="1138" spans="11:14" x14ac:dyDescent="0.2">
      <c r="K1138" s="492"/>
      <c r="L1138" s="335"/>
      <c r="M1138" s="487"/>
      <c r="N1138" s="335"/>
    </row>
    <row r="1139" spans="11:14" x14ac:dyDescent="0.2">
      <c r="K1139" s="492"/>
      <c r="L1139" s="335"/>
      <c r="M1139" s="487"/>
      <c r="N1139" s="335"/>
    </row>
    <row r="1140" spans="11:14" x14ac:dyDescent="0.2">
      <c r="K1140" s="492"/>
      <c r="L1140" s="335"/>
      <c r="M1140" s="487"/>
      <c r="N1140" s="335"/>
    </row>
    <row r="1141" spans="11:14" x14ac:dyDescent="0.2">
      <c r="K1141" s="492"/>
      <c r="L1141" s="335"/>
      <c r="M1141" s="487"/>
      <c r="N1141" s="335"/>
    </row>
    <row r="1142" spans="11:14" x14ac:dyDescent="0.2">
      <c r="K1142" s="492"/>
      <c r="L1142" s="335"/>
      <c r="M1142" s="487"/>
      <c r="N1142" s="335"/>
    </row>
    <row r="1143" spans="11:14" x14ac:dyDescent="0.2">
      <c r="K1143" s="492"/>
      <c r="L1143" s="335"/>
      <c r="M1143" s="487"/>
      <c r="N1143" s="335"/>
    </row>
    <row r="1144" spans="11:14" x14ac:dyDescent="0.2">
      <c r="K1144" s="492"/>
      <c r="L1144" s="335"/>
      <c r="M1144" s="487"/>
      <c r="N1144" s="335"/>
    </row>
    <row r="1145" spans="11:14" x14ac:dyDescent="0.2">
      <c r="K1145" s="492"/>
      <c r="L1145" s="335"/>
      <c r="M1145" s="487"/>
      <c r="N1145" s="335"/>
    </row>
    <row r="1146" spans="11:14" x14ac:dyDescent="0.2">
      <c r="K1146" s="492"/>
      <c r="L1146" s="335"/>
      <c r="M1146" s="487"/>
      <c r="N1146" s="335"/>
    </row>
    <row r="1147" spans="11:14" x14ac:dyDescent="0.2">
      <c r="K1147" s="492"/>
      <c r="L1147" s="335"/>
      <c r="M1147" s="487"/>
      <c r="N1147" s="335"/>
    </row>
    <row r="1148" spans="11:14" x14ac:dyDescent="0.2">
      <c r="K1148" s="492"/>
      <c r="L1148" s="335"/>
      <c r="M1148" s="487"/>
      <c r="N1148" s="335"/>
    </row>
    <row r="1149" spans="11:14" x14ac:dyDescent="0.2">
      <c r="K1149" s="492"/>
      <c r="L1149" s="335"/>
      <c r="M1149" s="487"/>
      <c r="N1149" s="335"/>
    </row>
    <row r="1150" spans="11:14" x14ac:dyDescent="0.2">
      <c r="K1150" s="492"/>
      <c r="L1150" s="335"/>
      <c r="M1150" s="487"/>
      <c r="N1150" s="335"/>
    </row>
    <row r="1151" spans="11:14" x14ac:dyDescent="0.2">
      <c r="K1151" s="492"/>
      <c r="L1151" s="335"/>
      <c r="M1151" s="487"/>
      <c r="N1151" s="335"/>
    </row>
    <row r="1152" spans="11:14" x14ac:dyDescent="0.2">
      <c r="K1152" s="492"/>
      <c r="L1152" s="335"/>
      <c r="M1152" s="487"/>
      <c r="N1152" s="335"/>
    </row>
    <row r="1153" spans="11:14" x14ac:dyDescent="0.2">
      <c r="K1153" s="492"/>
      <c r="L1153" s="335"/>
      <c r="M1153" s="487"/>
      <c r="N1153" s="335"/>
    </row>
    <row r="1154" spans="11:14" x14ac:dyDescent="0.2">
      <c r="K1154" s="492"/>
      <c r="L1154" s="335"/>
      <c r="M1154" s="487"/>
      <c r="N1154" s="335"/>
    </row>
    <row r="1155" spans="11:14" x14ac:dyDescent="0.2">
      <c r="K1155" s="492"/>
      <c r="L1155" s="335"/>
      <c r="M1155" s="487"/>
      <c r="N1155" s="335"/>
    </row>
    <row r="1156" spans="11:14" x14ac:dyDescent="0.2">
      <c r="K1156" s="492"/>
      <c r="L1156" s="335"/>
      <c r="M1156" s="487"/>
      <c r="N1156" s="335"/>
    </row>
    <row r="1157" spans="11:14" x14ac:dyDescent="0.2">
      <c r="K1157" s="492"/>
      <c r="L1157" s="335"/>
      <c r="M1157" s="487"/>
      <c r="N1157" s="335"/>
    </row>
    <row r="1158" spans="11:14" x14ac:dyDescent="0.2">
      <c r="K1158" s="492"/>
      <c r="L1158" s="335"/>
      <c r="M1158" s="487"/>
      <c r="N1158" s="335"/>
    </row>
    <row r="1159" spans="11:14" x14ac:dyDescent="0.2">
      <c r="K1159" s="492"/>
      <c r="L1159" s="335"/>
      <c r="M1159" s="487"/>
      <c r="N1159" s="335"/>
    </row>
    <row r="1160" spans="11:14" x14ac:dyDescent="0.2">
      <c r="K1160" s="492"/>
      <c r="L1160" s="335"/>
      <c r="M1160" s="487"/>
      <c r="N1160" s="335"/>
    </row>
    <row r="1161" spans="11:14" x14ac:dyDescent="0.2">
      <c r="K1161" s="492"/>
      <c r="L1161" s="335"/>
      <c r="M1161" s="487"/>
      <c r="N1161" s="335"/>
    </row>
    <row r="1162" spans="11:14" x14ac:dyDescent="0.2">
      <c r="K1162" s="492"/>
      <c r="L1162" s="335"/>
      <c r="M1162" s="487"/>
      <c r="N1162" s="335"/>
    </row>
    <row r="1163" spans="11:14" x14ac:dyDescent="0.2">
      <c r="K1163" s="492"/>
      <c r="L1163" s="335"/>
      <c r="M1163" s="487"/>
      <c r="N1163" s="335"/>
    </row>
    <row r="1164" spans="11:14" x14ac:dyDescent="0.2">
      <c r="K1164" s="492"/>
      <c r="L1164" s="335"/>
      <c r="M1164" s="487"/>
      <c r="N1164" s="335"/>
    </row>
    <row r="1165" spans="11:14" x14ac:dyDescent="0.2">
      <c r="K1165" s="492"/>
      <c r="L1165" s="335"/>
      <c r="M1165" s="487"/>
      <c r="N1165" s="335"/>
    </row>
    <row r="1166" spans="11:14" x14ac:dyDescent="0.2">
      <c r="K1166" s="492"/>
      <c r="L1166" s="335"/>
      <c r="M1166" s="487"/>
      <c r="N1166" s="335"/>
    </row>
    <row r="1167" spans="11:14" x14ac:dyDescent="0.2">
      <c r="K1167" s="492"/>
      <c r="L1167" s="335"/>
      <c r="M1167" s="487"/>
      <c r="N1167" s="335"/>
    </row>
    <row r="1168" spans="11:14" x14ac:dyDescent="0.2">
      <c r="K1168" s="492"/>
      <c r="L1168" s="335"/>
      <c r="M1168" s="487"/>
      <c r="N1168" s="335"/>
    </row>
    <row r="1169" spans="11:14" x14ac:dyDescent="0.2">
      <c r="K1169" s="492"/>
      <c r="L1169" s="335"/>
      <c r="M1169" s="487"/>
      <c r="N1169" s="335"/>
    </row>
    <row r="1170" spans="11:14" x14ac:dyDescent="0.2">
      <c r="K1170" s="492"/>
      <c r="L1170" s="335"/>
      <c r="M1170" s="487"/>
      <c r="N1170" s="335"/>
    </row>
    <row r="1171" spans="11:14" x14ac:dyDescent="0.2">
      <c r="K1171" s="492"/>
      <c r="L1171" s="335"/>
      <c r="M1171" s="487"/>
      <c r="N1171" s="335"/>
    </row>
    <row r="1172" spans="11:14" x14ac:dyDescent="0.2">
      <c r="K1172" s="492"/>
      <c r="L1172" s="335"/>
      <c r="M1172" s="487"/>
      <c r="N1172" s="335"/>
    </row>
    <row r="1173" spans="11:14" x14ac:dyDescent="0.2">
      <c r="K1173" s="492"/>
      <c r="L1173" s="335"/>
      <c r="M1173" s="487"/>
      <c r="N1173" s="335"/>
    </row>
    <row r="1174" spans="11:14" x14ac:dyDescent="0.2">
      <c r="K1174" s="492"/>
      <c r="L1174" s="335"/>
      <c r="M1174" s="487"/>
      <c r="N1174" s="335"/>
    </row>
    <row r="1175" spans="11:14" x14ac:dyDescent="0.2">
      <c r="K1175" s="492"/>
      <c r="L1175" s="335"/>
      <c r="M1175" s="487"/>
      <c r="N1175" s="335"/>
    </row>
    <row r="1176" spans="11:14" x14ac:dyDescent="0.2">
      <c r="K1176" s="492"/>
      <c r="L1176" s="335"/>
      <c r="M1176" s="487"/>
      <c r="N1176" s="335"/>
    </row>
    <row r="1177" spans="11:14" x14ac:dyDescent="0.2">
      <c r="K1177" s="492"/>
      <c r="L1177" s="335"/>
      <c r="M1177" s="487"/>
      <c r="N1177" s="335"/>
    </row>
    <row r="1178" spans="11:14" x14ac:dyDescent="0.2">
      <c r="K1178" s="492"/>
      <c r="L1178" s="335"/>
      <c r="M1178" s="487"/>
      <c r="N1178" s="335"/>
    </row>
    <row r="1179" spans="11:14" x14ac:dyDescent="0.2">
      <c r="K1179" s="492"/>
      <c r="L1179" s="335"/>
      <c r="M1179" s="487"/>
      <c r="N1179" s="335"/>
    </row>
    <row r="1180" spans="11:14" x14ac:dyDescent="0.2">
      <c r="K1180" s="492"/>
      <c r="L1180" s="335"/>
      <c r="M1180" s="487"/>
      <c r="N1180" s="335"/>
    </row>
    <row r="1181" spans="11:14" x14ac:dyDescent="0.2">
      <c r="K1181" s="492"/>
      <c r="L1181" s="335"/>
      <c r="M1181" s="487"/>
      <c r="N1181" s="335"/>
    </row>
    <row r="1182" spans="11:14" x14ac:dyDescent="0.2">
      <c r="K1182" s="492"/>
      <c r="L1182" s="335"/>
      <c r="M1182" s="487"/>
      <c r="N1182" s="335"/>
    </row>
    <row r="1183" spans="11:14" x14ac:dyDescent="0.2">
      <c r="K1183" s="492"/>
      <c r="L1183" s="335"/>
      <c r="M1183" s="487"/>
      <c r="N1183" s="335"/>
    </row>
    <row r="1184" spans="11:14" x14ac:dyDescent="0.2">
      <c r="K1184" s="492"/>
      <c r="L1184" s="335"/>
      <c r="M1184" s="487"/>
      <c r="N1184" s="335"/>
    </row>
    <row r="1185" spans="11:14" x14ac:dyDescent="0.2">
      <c r="K1185" s="492"/>
      <c r="L1185" s="335"/>
      <c r="M1185" s="487"/>
      <c r="N1185" s="335"/>
    </row>
    <row r="1186" spans="11:14" x14ac:dyDescent="0.2">
      <c r="K1186" s="492"/>
      <c r="L1186" s="335"/>
      <c r="M1186" s="487"/>
      <c r="N1186" s="335"/>
    </row>
    <row r="1187" spans="11:14" x14ac:dyDescent="0.2">
      <c r="K1187" s="492"/>
      <c r="L1187" s="335"/>
      <c r="M1187" s="487"/>
      <c r="N1187" s="335"/>
    </row>
    <row r="1188" spans="11:14" x14ac:dyDescent="0.2">
      <c r="K1188" s="492"/>
      <c r="L1188" s="335"/>
      <c r="M1188" s="487"/>
      <c r="N1188" s="335"/>
    </row>
    <row r="1189" spans="11:14" x14ac:dyDescent="0.2">
      <c r="K1189" s="492"/>
      <c r="L1189" s="335"/>
      <c r="M1189" s="487"/>
      <c r="N1189" s="335"/>
    </row>
    <row r="1190" spans="11:14" x14ac:dyDescent="0.2">
      <c r="K1190" s="492"/>
      <c r="L1190" s="335"/>
      <c r="M1190" s="487"/>
      <c r="N1190" s="335"/>
    </row>
    <row r="1191" spans="11:14" x14ac:dyDescent="0.2">
      <c r="K1191" s="492"/>
      <c r="L1191" s="335"/>
      <c r="M1191" s="487"/>
      <c r="N1191" s="335"/>
    </row>
    <row r="1192" spans="11:14" x14ac:dyDescent="0.2">
      <c r="K1192" s="492"/>
      <c r="L1192" s="335"/>
      <c r="M1192" s="487"/>
      <c r="N1192" s="335"/>
    </row>
    <row r="1193" spans="11:14" x14ac:dyDescent="0.2">
      <c r="K1193" s="492"/>
      <c r="L1193" s="335"/>
      <c r="M1193" s="487"/>
      <c r="N1193" s="335"/>
    </row>
    <row r="1194" spans="11:14" x14ac:dyDescent="0.2">
      <c r="K1194" s="492"/>
      <c r="L1194" s="335"/>
      <c r="M1194" s="487"/>
      <c r="N1194" s="335"/>
    </row>
    <row r="1195" spans="11:14" x14ac:dyDescent="0.2">
      <c r="K1195" s="492"/>
      <c r="L1195" s="335"/>
      <c r="M1195" s="487"/>
      <c r="N1195" s="335"/>
    </row>
    <row r="1196" spans="11:14" x14ac:dyDescent="0.2">
      <c r="K1196" s="492"/>
      <c r="L1196" s="335"/>
      <c r="M1196" s="487"/>
      <c r="N1196" s="335"/>
    </row>
    <row r="1197" spans="11:14" x14ac:dyDescent="0.2">
      <c r="K1197" s="492"/>
      <c r="L1197" s="335"/>
      <c r="M1197" s="487"/>
      <c r="N1197" s="335"/>
    </row>
    <row r="1198" spans="11:14" x14ac:dyDescent="0.2">
      <c r="K1198" s="492"/>
      <c r="L1198" s="335"/>
      <c r="M1198" s="487"/>
      <c r="N1198" s="335"/>
    </row>
    <row r="1199" spans="11:14" x14ac:dyDescent="0.2">
      <c r="K1199" s="492"/>
      <c r="L1199" s="335"/>
      <c r="M1199" s="487"/>
      <c r="N1199" s="335"/>
    </row>
    <row r="1200" spans="11:14" x14ac:dyDescent="0.2">
      <c r="K1200" s="492"/>
      <c r="L1200" s="335"/>
      <c r="M1200" s="487"/>
      <c r="N1200" s="335"/>
    </row>
    <row r="1201" spans="11:14" x14ac:dyDescent="0.2">
      <c r="K1201" s="492"/>
      <c r="L1201" s="335"/>
      <c r="M1201" s="487"/>
      <c r="N1201" s="335"/>
    </row>
    <row r="1202" spans="11:14" x14ac:dyDescent="0.2">
      <c r="K1202" s="492"/>
      <c r="L1202" s="335"/>
      <c r="M1202" s="487"/>
      <c r="N1202" s="335"/>
    </row>
    <row r="1203" spans="11:14" x14ac:dyDescent="0.2">
      <c r="K1203" s="492"/>
      <c r="L1203" s="335"/>
      <c r="M1203" s="487"/>
      <c r="N1203" s="335"/>
    </row>
    <row r="1204" spans="11:14" x14ac:dyDescent="0.2">
      <c r="K1204" s="492"/>
      <c r="L1204" s="335"/>
      <c r="M1204" s="487"/>
      <c r="N1204" s="335"/>
    </row>
    <row r="1205" spans="11:14" x14ac:dyDescent="0.2">
      <c r="K1205" s="492"/>
      <c r="L1205" s="335"/>
      <c r="M1205" s="487"/>
      <c r="N1205" s="335"/>
    </row>
    <row r="1206" spans="11:14" x14ac:dyDescent="0.2">
      <c r="K1206" s="492"/>
      <c r="L1206" s="335"/>
      <c r="M1206" s="487"/>
      <c r="N1206" s="335"/>
    </row>
    <row r="1207" spans="11:14" x14ac:dyDescent="0.2">
      <c r="K1207" s="492"/>
      <c r="L1207" s="335"/>
      <c r="M1207" s="487"/>
      <c r="N1207" s="335"/>
    </row>
    <row r="1208" spans="11:14" x14ac:dyDescent="0.2">
      <c r="K1208" s="492"/>
      <c r="L1208" s="335"/>
      <c r="M1208" s="487"/>
      <c r="N1208" s="335"/>
    </row>
    <row r="1209" spans="11:14" x14ac:dyDescent="0.2">
      <c r="K1209" s="492"/>
      <c r="L1209" s="335"/>
      <c r="M1209" s="487"/>
      <c r="N1209" s="335"/>
    </row>
    <row r="1210" spans="11:14" x14ac:dyDescent="0.2">
      <c r="K1210" s="492"/>
      <c r="L1210" s="335"/>
      <c r="M1210" s="487"/>
      <c r="N1210" s="335"/>
    </row>
    <row r="1211" spans="11:14" x14ac:dyDescent="0.2">
      <c r="K1211" s="492"/>
      <c r="L1211" s="335"/>
      <c r="M1211" s="487"/>
      <c r="N1211" s="335"/>
    </row>
    <row r="1212" spans="11:14" x14ac:dyDescent="0.2">
      <c r="K1212" s="492"/>
      <c r="L1212" s="335"/>
      <c r="M1212" s="487"/>
      <c r="N1212" s="335"/>
    </row>
    <row r="1213" spans="11:14" x14ac:dyDescent="0.2">
      <c r="K1213" s="492"/>
      <c r="L1213" s="335"/>
      <c r="M1213" s="487"/>
      <c r="N1213" s="335"/>
    </row>
    <row r="1214" spans="11:14" x14ac:dyDescent="0.2">
      <c r="K1214" s="492"/>
      <c r="L1214" s="335"/>
      <c r="M1214" s="487"/>
      <c r="N1214" s="335"/>
    </row>
    <row r="1215" spans="11:14" x14ac:dyDescent="0.2">
      <c r="K1215" s="492"/>
      <c r="L1215" s="335"/>
      <c r="M1215" s="487"/>
      <c r="N1215" s="335"/>
    </row>
    <row r="1216" spans="11:14" x14ac:dyDescent="0.2">
      <c r="K1216" s="492"/>
      <c r="L1216" s="335"/>
      <c r="M1216" s="487"/>
      <c r="N1216" s="335"/>
    </row>
    <row r="1217" spans="11:14" x14ac:dyDescent="0.2">
      <c r="K1217" s="492"/>
      <c r="L1217" s="335"/>
      <c r="M1217" s="487"/>
      <c r="N1217" s="335"/>
    </row>
    <row r="1218" spans="11:14" x14ac:dyDescent="0.2">
      <c r="K1218" s="492"/>
      <c r="L1218" s="335"/>
      <c r="M1218" s="487"/>
      <c r="N1218" s="335"/>
    </row>
    <row r="1219" spans="11:14" x14ac:dyDescent="0.2">
      <c r="K1219" s="492"/>
      <c r="L1219" s="335"/>
      <c r="M1219" s="487"/>
      <c r="N1219" s="335"/>
    </row>
    <row r="1220" spans="11:14" x14ac:dyDescent="0.2">
      <c r="K1220" s="492"/>
      <c r="L1220" s="335"/>
      <c r="M1220" s="487"/>
      <c r="N1220" s="335"/>
    </row>
    <row r="1221" spans="11:14" x14ac:dyDescent="0.2">
      <c r="K1221" s="492"/>
      <c r="L1221" s="335"/>
      <c r="M1221" s="487"/>
      <c r="N1221" s="335"/>
    </row>
    <row r="1222" spans="11:14" x14ac:dyDescent="0.2">
      <c r="K1222" s="492"/>
      <c r="L1222" s="335"/>
      <c r="M1222" s="487"/>
      <c r="N1222" s="335"/>
    </row>
    <row r="1223" spans="11:14" x14ac:dyDescent="0.2">
      <c r="K1223" s="492"/>
      <c r="L1223" s="335"/>
      <c r="M1223" s="487"/>
      <c r="N1223" s="335"/>
    </row>
    <row r="1224" spans="11:14" x14ac:dyDescent="0.2">
      <c r="K1224" s="492"/>
      <c r="L1224" s="335"/>
      <c r="M1224" s="487"/>
      <c r="N1224" s="335"/>
    </row>
    <row r="1225" spans="11:14" x14ac:dyDescent="0.2">
      <c r="K1225" s="492"/>
      <c r="L1225" s="335"/>
      <c r="M1225" s="487"/>
      <c r="N1225" s="335"/>
    </row>
    <row r="1226" spans="11:14" x14ac:dyDescent="0.2">
      <c r="K1226" s="492"/>
      <c r="L1226" s="335"/>
      <c r="M1226" s="487"/>
      <c r="N1226" s="335"/>
    </row>
    <row r="1227" spans="11:14" x14ac:dyDescent="0.2">
      <c r="K1227" s="492"/>
      <c r="L1227" s="335"/>
      <c r="M1227" s="487"/>
      <c r="N1227" s="335"/>
    </row>
    <row r="1228" spans="11:14" x14ac:dyDescent="0.2">
      <c r="K1228" s="492"/>
      <c r="L1228" s="335"/>
      <c r="M1228" s="487"/>
      <c r="N1228" s="335"/>
    </row>
    <row r="1229" spans="11:14" x14ac:dyDescent="0.2">
      <c r="K1229" s="492"/>
      <c r="L1229" s="335"/>
      <c r="M1229" s="487"/>
      <c r="N1229" s="335"/>
    </row>
    <row r="1230" spans="11:14" x14ac:dyDescent="0.2">
      <c r="K1230" s="492"/>
      <c r="L1230" s="335"/>
      <c r="M1230" s="487"/>
      <c r="N1230" s="335"/>
    </row>
    <row r="1231" spans="11:14" x14ac:dyDescent="0.2">
      <c r="K1231" s="492"/>
      <c r="L1231" s="335"/>
      <c r="M1231" s="487"/>
      <c r="N1231" s="335"/>
    </row>
    <row r="1232" spans="11:14" x14ac:dyDescent="0.2">
      <c r="K1232" s="492"/>
      <c r="L1232" s="335"/>
      <c r="M1232" s="487"/>
      <c r="N1232" s="335"/>
    </row>
    <row r="1233" spans="11:14" x14ac:dyDescent="0.2">
      <c r="K1233" s="492"/>
      <c r="L1233" s="335"/>
      <c r="M1233" s="487"/>
      <c r="N1233" s="335"/>
    </row>
    <row r="1234" spans="11:14" x14ac:dyDescent="0.2">
      <c r="K1234" s="492"/>
      <c r="L1234" s="335"/>
      <c r="M1234" s="487"/>
      <c r="N1234" s="335"/>
    </row>
    <row r="1235" spans="11:14" x14ac:dyDescent="0.2">
      <c r="K1235" s="492"/>
      <c r="L1235" s="335"/>
      <c r="M1235" s="487"/>
      <c r="N1235" s="335"/>
    </row>
    <row r="1236" spans="11:14" x14ac:dyDescent="0.2">
      <c r="K1236" s="492"/>
      <c r="L1236" s="335"/>
      <c r="M1236" s="487"/>
      <c r="N1236" s="335"/>
    </row>
    <row r="1237" spans="11:14" x14ac:dyDescent="0.2">
      <c r="K1237" s="492"/>
      <c r="L1237" s="335"/>
      <c r="M1237" s="487"/>
      <c r="N1237" s="335"/>
    </row>
    <row r="1238" spans="11:14" x14ac:dyDescent="0.2">
      <c r="K1238" s="492"/>
      <c r="L1238" s="335"/>
      <c r="M1238" s="487"/>
      <c r="N1238" s="335"/>
    </row>
    <row r="1239" spans="11:14" x14ac:dyDescent="0.2">
      <c r="K1239" s="492"/>
      <c r="L1239" s="335"/>
      <c r="M1239" s="487"/>
      <c r="N1239" s="335"/>
    </row>
    <row r="1240" spans="11:14" x14ac:dyDescent="0.2">
      <c r="K1240" s="492"/>
      <c r="L1240" s="335"/>
      <c r="M1240" s="487"/>
      <c r="N1240" s="335"/>
    </row>
    <row r="1241" spans="11:14" x14ac:dyDescent="0.2">
      <c r="K1241" s="492"/>
      <c r="L1241" s="335"/>
      <c r="M1241" s="487"/>
      <c r="N1241" s="335"/>
    </row>
    <row r="1242" spans="11:14" x14ac:dyDescent="0.2">
      <c r="K1242" s="492"/>
      <c r="L1242" s="335"/>
      <c r="M1242" s="487"/>
      <c r="N1242" s="335"/>
    </row>
    <row r="1243" spans="11:14" x14ac:dyDescent="0.2">
      <c r="K1243" s="492"/>
      <c r="L1243" s="335"/>
      <c r="M1243" s="487"/>
      <c r="N1243" s="335"/>
    </row>
    <row r="1244" spans="11:14" x14ac:dyDescent="0.2">
      <c r="K1244" s="492"/>
      <c r="L1244" s="335"/>
      <c r="M1244" s="487"/>
      <c r="N1244" s="335"/>
    </row>
    <row r="1245" spans="11:14" x14ac:dyDescent="0.2">
      <c r="K1245" s="492"/>
      <c r="L1245" s="335"/>
      <c r="M1245" s="487"/>
      <c r="N1245" s="335"/>
    </row>
    <row r="1246" spans="11:14" x14ac:dyDescent="0.2">
      <c r="K1246" s="492"/>
      <c r="L1246" s="335"/>
      <c r="M1246" s="487"/>
      <c r="N1246" s="335"/>
    </row>
    <row r="1247" spans="11:14" x14ac:dyDescent="0.2">
      <c r="K1247" s="492"/>
      <c r="L1247" s="335"/>
      <c r="M1247" s="487"/>
      <c r="N1247" s="335"/>
    </row>
    <row r="1248" spans="11:14" x14ac:dyDescent="0.2">
      <c r="K1248" s="492"/>
      <c r="L1248" s="335"/>
      <c r="M1248" s="487"/>
      <c r="N1248" s="335"/>
    </row>
    <row r="1249" spans="11:14" x14ac:dyDescent="0.2">
      <c r="K1249" s="492"/>
      <c r="L1249" s="335"/>
      <c r="M1249" s="487"/>
      <c r="N1249" s="335"/>
    </row>
    <row r="1250" spans="11:14" x14ac:dyDescent="0.2">
      <c r="K1250" s="492"/>
      <c r="L1250" s="335"/>
      <c r="M1250" s="487"/>
      <c r="N1250" s="335"/>
    </row>
    <row r="1251" spans="11:14" x14ac:dyDescent="0.2">
      <c r="K1251" s="492"/>
      <c r="L1251" s="335"/>
      <c r="M1251" s="487"/>
      <c r="N1251" s="335"/>
    </row>
    <row r="1252" spans="11:14" x14ac:dyDescent="0.2">
      <c r="K1252" s="492"/>
      <c r="L1252" s="335"/>
      <c r="M1252" s="487"/>
      <c r="N1252" s="335"/>
    </row>
    <row r="1253" spans="11:14" x14ac:dyDescent="0.2">
      <c r="K1253" s="492"/>
      <c r="L1253" s="335"/>
      <c r="M1253" s="487"/>
      <c r="N1253" s="335"/>
    </row>
    <row r="1254" spans="11:14" x14ac:dyDescent="0.2">
      <c r="K1254" s="492"/>
      <c r="L1254" s="335"/>
      <c r="M1254" s="487"/>
      <c r="N1254" s="335"/>
    </row>
    <row r="1255" spans="11:14" x14ac:dyDescent="0.2">
      <c r="K1255" s="492"/>
      <c r="L1255" s="335"/>
      <c r="M1255" s="487"/>
      <c r="N1255" s="335"/>
    </row>
    <row r="1256" spans="11:14" x14ac:dyDescent="0.2">
      <c r="K1256" s="492"/>
      <c r="L1256" s="335"/>
      <c r="M1256" s="487"/>
      <c r="N1256" s="335"/>
    </row>
    <row r="1257" spans="11:14" x14ac:dyDescent="0.2">
      <c r="K1257" s="492"/>
      <c r="L1257" s="335"/>
      <c r="M1257" s="487"/>
      <c r="N1257" s="335"/>
    </row>
    <row r="1258" spans="11:14" x14ac:dyDescent="0.2">
      <c r="K1258" s="492"/>
      <c r="L1258" s="335"/>
      <c r="M1258" s="487"/>
      <c r="N1258" s="335"/>
    </row>
    <row r="1259" spans="11:14" x14ac:dyDescent="0.2">
      <c r="K1259" s="492"/>
      <c r="L1259" s="335"/>
      <c r="M1259" s="487"/>
      <c r="N1259" s="335"/>
    </row>
    <row r="1260" spans="11:14" x14ac:dyDescent="0.2">
      <c r="K1260" s="492"/>
      <c r="L1260" s="335"/>
      <c r="M1260" s="487"/>
      <c r="N1260" s="335"/>
    </row>
    <row r="1261" spans="11:14" x14ac:dyDescent="0.2">
      <c r="K1261" s="492"/>
      <c r="L1261" s="335"/>
      <c r="M1261" s="487"/>
      <c r="N1261" s="335"/>
    </row>
    <row r="1262" spans="11:14" x14ac:dyDescent="0.2">
      <c r="K1262" s="492"/>
      <c r="L1262" s="335"/>
      <c r="M1262" s="487"/>
      <c r="N1262" s="335"/>
    </row>
    <row r="1263" spans="11:14" x14ac:dyDescent="0.2">
      <c r="K1263" s="492"/>
      <c r="L1263" s="335"/>
      <c r="M1263" s="487"/>
      <c r="N1263" s="335"/>
    </row>
    <row r="1264" spans="11:14" x14ac:dyDescent="0.2">
      <c r="K1264" s="492"/>
      <c r="L1264" s="335"/>
      <c r="M1264" s="487"/>
      <c r="N1264" s="335"/>
    </row>
    <row r="1265" spans="11:14" x14ac:dyDescent="0.2">
      <c r="K1265" s="492"/>
      <c r="L1265" s="335"/>
      <c r="M1265" s="487"/>
      <c r="N1265" s="335"/>
    </row>
    <row r="1266" spans="11:14" x14ac:dyDescent="0.2">
      <c r="K1266" s="492"/>
      <c r="L1266" s="335"/>
      <c r="M1266" s="487"/>
      <c r="N1266" s="335"/>
    </row>
    <row r="1267" spans="11:14" x14ac:dyDescent="0.2">
      <c r="K1267" s="492"/>
      <c r="L1267" s="335"/>
      <c r="M1267" s="487"/>
      <c r="N1267" s="335"/>
    </row>
    <row r="1268" spans="11:14" x14ac:dyDescent="0.2">
      <c r="K1268" s="492"/>
      <c r="L1268" s="335"/>
      <c r="M1268" s="487"/>
      <c r="N1268" s="335"/>
    </row>
    <row r="1269" spans="11:14" x14ac:dyDescent="0.2">
      <c r="K1269" s="492"/>
      <c r="L1269" s="335"/>
      <c r="M1269" s="487"/>
      <c r="N1269" s="335"/>
    </row>
    <row r="1270" spans="11:14" x14ac:dyDescent="0.2">
      <c r="K1270" s="492"/>
      <c r="L1270" s="335"/>
      <c r="M1270" s="487"/>
      <c r="N1270" s="335"/>
    </row>
    <row r="1271" spans="11:14" x14ac:dyDescent="0.2">
      <c r="K1271" s="492"/>
      <c r="L1271" s="335"/>
      <c r="M1271" s="487"/>
      <c r="N1271" s="335"/>
    </row>
    <row r="1272" spans="11:14" x14ac:dyDescent="0.2">
      <c r="K1272" s="492"/>
      <c r="L1272" s="335"/>
      <c r="M1272" s="487"/>
      <c r="N1272" s="335"/>
    </row>
    <row r="1273" spans="11:14" x14ac:dyDescent="0.2">
      <c r="K1273" s="492"/>
      <c r="L1273" s="335"/>
      <c r="M1273" s="487"/>
      <c r="N1273" s="335"/>
    </row>
    <row r="1274" spans="11:14" x14ac:dyDescent="0.2">
      <c r="K1274" s="492"/>
      <c r="L1274" s="335"/>
      <c r="M1274" s="487"/>
      <c r="N1274" s="335"/>
    </row>
    <row r="1275" spans="11:14" x14ac:dyDescent="0.2">
      <c r="K1275" s="492"/>
      <c r="L1275" s="335"/>
      <c r="M1275" s="487"/>
      <c r="N1275" s="335"/>
    </row>
    <row r="1276" spans="11:14" x14ac:dyDescent="0.2">
      <c r="K1276" s="492"/>
      <c r="L1276" s="335"/>
      <c r="M1276" s="487"/>
      <c r="N1276" s="335"/>
    </row>
    <row r="1277" spans="11:14" x14ac:dyDescent="0.2">
      <c r="K1277" s="492"/>
      <c r="L1277" s="335"/>
      <c r="M1277" s="487"/>
      <c r="N1277" s="335"/>
    </row>
    <row r="1278" spans="11:14" x14ac:dyDescent="0.2">
      <c r="K1278" s="492"/>
      <c r="L1278" s="335"/>
      <c r="M1278" s="487"/>
      <c r="N1278" s="335"/>
    </row>
    <row r="1279" spans="11:14" x14ac:dyDescent="0.2">
      <c r="K1279" s="492"/>
      <c r="L1279" s="335"/>
      <c r="M1279" s="487"/>
      <c r="N1279" s="335"/>
    </row>
    <row r="1280" spans="11:14" x14ac:dyDescent="0.2">
      <c r="K1280" s="492"/>
      <c r="L1280" s="335"/>
      <c r="M1280" s="487"/>
      <c r="N1280" s="335"/>
    </row>
    <row r="1281" spans="11:14" x14ac:dyDescent="0.2">
      <c r="K1281" s="492"/>
      <c r="L1281" s="335"/>
      <c r="M1281" s="487"/>
      <c r="N1281" s="335"/>
    </row>
    <row r="1282" spans="11:14" x14ac:dyDescent="0.2">
      <c r="K1282" s="492"/>
      <c r="L1282" s="335"/>
      <c r="M1282" s="487"/>
      <c r="N1282" s="335"/>
    </row>
    <row r="1283" spans="11:14" x14ac:dyDescent="0.2">
      <c r="K1283" s="492"/>
      <c r="L1283" s="335"/>
      <c r="M1283" s="487"/>
      <c r="N1283" s="335"/>
    </row>
    <row r="1284" spans="11:14" x14ac:dyDescent="0.2">
      <c r="K1284" s="492"/>
      <c r="L1284" s="335"/>
      <c r="M1284" s="487"/>
      <c r="N1284" s="335"/>
    </row>
    <row r="1285" spans="11:14" x14ac:dyDescent="0.2">
      <c r="K1285" s="492"/>
      <c r="L1285" s="335"/>
      <c r="M1285" s="487"/>
      <c r="N1285" s="335"/>
    </row>
    <row r="1286" spans="11:14" x14ac:dyDescent="0.2">
      <c r="K1286" s="492"/>
      <c r="L1286" s="335"/>
      <c r="M1286" s="487"/>
      <c r="N1286" s="335"/>
    </row>
    <row r="1287" spans="11:14" x14ac:dyDescent="0.2">
      <c r="K1287" s="492"/>
      <c r="L1287" s="335"/>
      <c r="M1287" s="487"/>
      <c r="N1287" s="335"/>
    </row>
    <row r="1288" spans="11:14" x14ac:dyDescent="0.2">
      <c r="K1288" s="492"/>
      <c r="L1288" s="335"/>
      <c r="M1288" s="487"/>
      <c r="N1288" s="335"/>
    </row>
    <row r="1289" spans="11:14" x14ac:dyDescent="0.2">
      <c r="K1289" s="492"/>
      <c r="L1289" s="335"/>
      <c r="M1289" s="487"/>
      <c r="N1289" s="335"/>
    </row>
    <row r="1290" spans="11:14" x14ac:dyDescent="0.2">
      <c r="K1290" s="492"/>
      <c r="L1290" s="335"/>
      <c r="M1290" s="487"/>
      <c r="N1290" s="335"/>
    </row>
    <row r="1291" spans="11:14" x14ac:dyDescent="0.2">
      <c r="K1291" s="492"/>
      <c r="L1291" s="335"/>
      <c r="M1291" s="487"/>
      <c r="N1291" s="335"/>
    </row>
    <row r="1292" spans="11:14" x14ac:dyDescent="0.2">
      <c r="K1292" s="492"/>
      <c r="L1292" s="335"/>
      <c r="M1292" s="487"/>
      <c r="N1292" s="335"/>
    </row>
    <row r="1293" spans="11:14" x14ac:dyDescent="0.2">
      <c r="K1293" s="492"/>
      <c r="L1293" s="335"/>
      <c r="M1293" s="487"/>
      <c r="N1293" s="335"/>
    </row>
    <row r="1294" spans="11:14" x14ac:dyDescent="0.2">
      <c r="K1294" s="492"/>
      <c r="L1294" s="335"/>
      <c r="M1294" s="487"/>
      <c r="N1294" s="335"/>
    </row>
    <row r="1295" spans="11:14" x14ac:dyDescent="0.2">
      <c r="K1295" s="492"/>
      <c r="L1295" s="335"/>
      <c r="M1295" s="487"/>
      <c r="N1295" s="335"/>
    </row>
    <row r="1296" spans="11:14" x14ac:dyDescent="0.2">
      <c r="K1296" s="492"/>
      <c r="L1296" s="335"/>
      <c r="M1296" s="487"/>
      <c r="N1296" s="335"/>
    </row>
    <row r="1297" spans="11:14" x14ac:dyDescent="0.2">
      <c r="K1297" s="492"/>
      <c r="L1297" s="335"/>
      <c r="M1297" s="487"/>
      <c r="N1297" s="335"/>
    </row>
    <row r="1298" spans="11:14" x14ac:dyDescent="0.2">
      <c r="K1298" s="492"/>
      <c r="L1298" s="335"/>
      <c r="M1298" s="487"/>
      <c r="N1298" s="335"/>
    </row>
    <row r="1299" spans="11:14" x14ac:dyDescent="0.2">
      <c r="K1299" s="492"/>
      <c r="L1299" s="335"/>
      <c r="M1299" s="487"/>
      <c r="N1299" s="335"/>
    </row>
    <row r="1300" spans="11:14" x14ac:dyDescent="0.2">
      <c r="K1300" s="492"/>
      <c r="L1300" s="335"/>
      <c r="M1300" s="487"/>
      <c r="N1300" s="335"/>
    </row>
    <row r="1301" spans="11:14" x14ac:dyDescent="0.2">
      <c r="K1301" s="492"/>
      <c r="L1301" s="335"/>
      <c r="M1301" s="487"/>
      <c r="N1301" s="335"/>
    </row>
    <row r="1302" spans="11:14" x14ac:dyDescent="0.2">
      <c r="K1302" s="492"/>
      <c r="L1302" s="335"/>
      <c r="M1302" s="487"/>
      <c r="N1302" s="335"/>
    </row>
    <row r="1303" spans="11:14" x14ac:dyDescent="0.2">
      <c r="K1303" s="492"/>
      <c r="L1303" s="335"/>
      <c r="M1303" s="487"/>
      <c r="N1303" s="335"/>
    </row>
    <row r="1304" spans="11:14" x14ac:dyDescent="0.2">
      <c r="K1304" s="492"/>
      <c r="L1304" s="335"/>
      <c r="M1304" s="487"/>
      <c r="N1304" s="335"/>
    </row>
    <row r="1305" spans="11:14" x14ac:dyDescent="0.2">
      <c r="K1305" s="492"/>
      <c r="L1305" s="335"/>
      <c r="M1305" s="487"/>
      <c r="N1305" s="335"/>
    </row>
    <row r="1306" spans="11:14" x14ac:dyDescent="0.2">
      <c r="K1306" s="492"/>
      <c r="L1306" s="335"/>
      <c r="M1306" s="487"/>
      <c r="N1306" s="335"/>
    </row>
    <row r="1307" spans="11:14" x14ac:dyDescent="0.2">
      <c r="K1307" s="492"/>
      <c r="L1307" s="335"/>
      <c r="M1307" s="487"/>
      <c r="N1307" s="335"/>
    </row>
    <row r="1308" spans="11:14" x14ac:dyDescent="0.2">
      <c r="K1308" s="492"/>
      <c r="L1308" s="335"/>
      <c r="M1308" s="487"/>
      <c r="N1308" s="335"/>
    </row>
    <row r="1309" spans="11:14" x14ac:dyDescent="0.2">
      <c r="K1309" s="492"/>
      <c r="L1309" s="335"/>
      <c r="M1309" s="487"/>
      <c r="N1309" s="335"/>
    </row>
    <row r="1310" spans="11:14" x14ac:dyDescent="0.2">
      <c r="K1310" s="492"/>
      <c r="L1310" s="335"/>
      <c r="M1310" s="487"/>
      <c r="N1310" s="335"/>
    </row>
    <row r="1311" spans="11:14" x14ac:dyDescent="0.2">
      <c r="K1311" s="492"/>
      <c r="L1311" s="335"/>
      <c r="M1311" s="487"/>
      <c r="N1311" s="335"/>
    </row>
    <row r="1312" spans="11:14" x14ac:dyDescent="0.2">
      <c r="K1312" s="492"/>
      <c r="L1312" s="335"/>
      <c r="M1312" s="487"/>
      <c r="N1312" s="335"/>
    </row>
    <row r="1313" spans="11:14" x14ac:dyDescent="0.2">
      <c r="K1313" s="492"/>
      <c r="L1313" s="335"/>
      <c r="M1313" s="487"/>
      <c r="N1313" s="335"/>
    </row>
    <row r="1314" spans="11:14" x14ac:dyDescent="0.2">
      <c r="K1314" s="492"/>
      <c r="L1314" s="335"/>
      <c r="M1314" s="487"/>
      <c r="N1314" s="335"/>
    </row>
    <row r="1315" spans="11:14" x14ac:dyDescent="0.2">
      <c r="K1315" s="492"/>
      <c r="L1315" s="335"/>
      <c r="M1315" s="487"/>
      <c r="N1315" s="335"/>
    </row>
    <row r="1316" spans="11:14" x14ac:dyDescent="0.2">
      <c r="K1316" s="492"/>
      <c r="L1316" s="335"/>
      <c r="M1316" s="487"/>
      <c r="N1316" s="335"/>
    </row>
    <row r="1317" spans="11:14" x14ac:dyDescent="0.2">
      <c r="K1317" s="492"/>
      <c r="L1317" s="335"/>
      <c r="M1317" s="487"/>
      <c r="N1317" s="335"/>
    </row>
    <row r="1318" spans="11:14" x14ac:dyDescent="0.2">
      <c r="K1318" s="492"/>
      <c r="L1318" s="335"/>
      <c r="M1318" s="487"/>
      <c r="N1318" s="335"/>
    </row>
    <row r="1319" spans="11:14" x14ac:dyDescent="0.2">
      <c r="K1319" s="492"/>
      <c r="L1319" s="335"/>
      <c r="M1319" s="487"/>
      <c r="N1319" s="335"/>
    </row>
    <row r="1320" spans="11:14" x14ac:dyDescent="0.2">
      <c r="K1320" s="492"/>
      <c r="L1320" s="335"/>
      <c r="M1320" s="487"/>
      <c r="N1320" s="335"/>
    </row>
    <row r="1321" spans="11:14" x14ac:dyDescent="0.2">
      <c r="K1321" s="492"/>
      <c r="L1321" s="335"/>
      <c r="M1321" s="487"/>
      <c r="N1321" s="335"/>
    </row>
    <row r="1322" spans="11:14" x14ac:dyDescent="0.2">
      <c r="K1322" s="492"/>
      <c r="L1322" s="335"/>
      <c r="M1322" s="487"/>
      <c r="N1322" s="335"/>
    </row>
    <row r="1323" spans="11:14" x14ac:dyDescent="0.2">
      <c r="K1323" s="492"/>
      <c r="L1323" s="335"/>
      <c r="M1323" s="487"/>
      <c r="N1323" s="335"/>
    </row>
    <row r="1324" spans="11:14" x14ac:dyDescent="0.2">
      <c r="K1324" s="492"/>
      <c r="L1324" s="335"/>
      <c r="M1324" s="487"/>
      <c r="N1324" s="335"/>
    </row>
    <row r="1325" spans="11:14" x14ac:dyDescent="0.2">
      <c r="K1325" s="492"/>
      <c r="L1325" s="335"/>
      <c r="M1325" s="487"/>
      <c r="N1325" s="335"/>
    </row>
    <row r="1326" spans="11:14" x14ac:dyDescent="0.2">
      <c r="K1326" s="492"/>
      <c r="L1326" s="335"/>
      <c r="M1326" s="487"/>
      <c r="N1326" s="335"/>
    </row>
    <row r="1327" spans="11:14" x14ac:dyDescent="0.2">
      <c r="K1327" s="492"/>
      <c r="L1327" s="335"/>
      <c r="M1327" s="487"/>
      <c r="N1327" s="335"/>
    </row>
    <row r="1328" spans="11:14" x14ac:dyDescent="0.2">
      <c r="K1328" s="492"/>
      <c r="L1328" s="335"/>
      <c r="M1328" s="487"/>
      <c r="N1328" s="335"/>
    </row>
    <row r="1329" spans="11:14" x14ac:dyDescent="0.2">
      <c r="K1329" s="492"/>
      <c r="L1329" s="335"/>
      <c r="M1329" s="487"/>
      <c r="N1329" s="335"/>
    </row>
    <row r="1330" spans="11:14" x14ac:dyDescent="0.2">
      <c r="K1330" s="492"/>
      <c r="L1330" s="335"/>
      <c r="M1330" s="487"/>
      <c r="N1330" s="335"/>
    </row>
    <row r="1331" spans="11:14" x14ac:dyDescent="0.2">
      <c r="K1331" s="492"/>
      <c r="L1331" s="335"/>
      <c r="M1331" s="487"/>
      <c r="N1331" s="335"/>
    </row>
    <row r="1332" spans="11:14" x14ac:dyDescent="0.2">
      <c r="K1332" s="492"/>
      <c r="L1332" s="335"/>
      <c r="M1332" s="487"/>
      <c r="N1332" s="335"/>
    </row>
    <row r="1333" spans="11:14" x14ac:dyDescent="0.2">
      <c r="K1333" s="492"/>
      <c r="L1333" s="335"/>
      <c r="M1333" s="487"/>
      <c r="N1333" s="335"/>
    </row>
    <row r="1334" spans="11:14" x14ac:dyDescent="0.2">
      <c r="K1334" s="492"/>
      <c r="L1334" s="335"/>
      <c r="M1334" s="487"/>
      <c r="N1334" s="335"/>
    </row>
    <row r="1335" spans="11:14" x14ac:dyDescent="0.2">
      <c r="K1335" s="492"/>
      <c r="L1335" s="335"/>
      <c r="M1335" s="487"/>
      <c r="N1335" s="335"/>
    </row>
    <row r="1336" spans="11:14" x14ac:dyDescent="0.2">
      <c r="K1336" s="492"/>
      <c r="L1336" s="335"/>
      <c r="M1336" s="487"/>
      <c r="N1336" s="335"/>
    </row>
    <row r="1337" spans="11:14" x14ac:dyDescent="0.2">
      <c r="K1337" s="492"/>
      <c r="L1337" s="335"/>
      <c r="M1337" s="487"/>
      <c r="N1337" s="335"/>
    </row>
    <row r="1338" spans="11:14" x14ac:dyDescent="0.2">
      <c r="K1338" s="492"/>
      <c r="L1338" s="335"/>
      <c r="M1338" s="487"/>
      <c r="N1338" s="335"/>
    </row>
    <row r="1339" spans="11:14" x14ac:dyDescent="0.2">
      <c r="K1339" s="492"/>
      <c r="L1339" s="335"/>
      <c r="M1339" s="487"/>
      <c r="N1339" s="335"/>
    </row>
    <row r="1340" spans="11:14" x14ac:dyDescent="0.2">
      <c r="K1340" s="492"/>
      <c r="L1340" s="335"/>
      <c r="M1340" s="487"/>
      <c r="N1340" s="335"/>
    </row>
    <row r="1341" spans="11:14" x14ac:dyDescent="0.2">
      <c r="K1341" s="492"/>
      <c r="L1341" s="335"/>
      <c r="M1341" s="487"/>
      <c r="N1341" s="335"/>
    </row>
    <row r="1342" spans="11:14" x14ac:dyDescent="0.2">
      <c r="K1342" s="492"/>
      <c r="L1342" s="335"/>
      <c r="M1342" s="487"/>
      <c r="N1342" s="335"/>
    </row>
    <row r="1343" spans="11:14" x14ac:dyDescent="0.2">
      <c r="K1343" s="492"/>
      <c r="L1343" s="335"/>
      <c r="M1343" s="487"/>
      <c r="N1343" s="335"/>
    </row>
    <row r="1344" spans="11:14" x14ac:dyDescent="0.2">
      <c r="K1344" s="492"/>
      <c r="L1344" s="335"/>
      <c r="M1344" s="487"/>
      <c r="N1344" s="335"/>
    </row>
    <row r="1345" spans="11:14" x14ac:dyDescent="0.2">
      <c r="K1345" s="492"/>
      <c r="L1345" s="335"/>
      <c r="M1345" s="487"/>
      <c r="N1345" s="335"/>
    </row>
    <row r="1346" spans="11:14" x14ac:dyDescent="0.2">
      <c r="K1346" s="492"/>
      <c r="L1346" s="335"/>
      <c r="M1346" s="487"/>
      <c r="N1346" s="335"/>
    </row>
    <row r="1347" spans="11:14" x14ac:dyDescent="0.2">
      <c r="K1347" s="492"/>
      <c r="L1347" s="335"/>
      <c r="M1347" s="487"/>
      <c r="N1347" s="335"/>
    </row>
    <row r="1348" spans="11:14" x14ac:dyDescent="0.2">
      <c r="K1348" s="492"/>
      <c r="L1348" s="335"/>
      <c r="M1348" s="487"/>
      <c r="N1348" s="335"/>
    </row>
    <row r="1349" spans="11:14" x14ac:dyDescent="0.2">
      <c r="K1349" s="492"/>
      <c r="L1349" s="335"/>
      <c r="M1349" s="487"/>
      <c r="N1349" s="335"/>
    </row>
    <row r="1350" spans="11:14" x14ac:dyDescent="0.2">
      <c r="K1350" s="492"/>
      <c r="L1350" s="335"/>
      <c r="M1350" s="487"/>
      <c r="N1350" s="335"/>
    </row>
    <row r="1351" spans="11:14" x14ac:dyDescent="0.2">
      <c r="K1351" s="492"/>
      <c r="L1351" s="335"/>
      <c r="M1351" s="487"/>
      <c r="N1351" s="335"/>
    </row>
    <row r="1352" spans="11:14" x14ac:dyDescent="0.2">
      <c r="K1352" s="492"/>
      <c r="L1352" s="335"/>
      <c r="M1352" s="487"/>
      <c r="N1352" s="335"/>
    </row>
    <row r="1353" spans="11:14" x14ac:dyDescent="0.2">
      <c r="K1353" s="492"/>
      <c r="L1353" s="335"/>
      <c r="M1353" s="487"/>
      <c r="N1353" s="335"/>
    </row>
    <row r="1354" spans="11:14" x14ac:dyDescent="0.2">
      <c r="K1354" s="492"/>
      <c r="L1354" s="335"/>
      <c r="M1354" s="487"/>
      <c r="N1354" s="335"/>
    </row>
    <row r="1355" spans="11:14" x14ac:dyDescent="0.2">
      <c r="K1355" s="492"/>
      <c r="L1355" s="335"/>
      <c r="M1355" s="487"/>
      <c r="N1355" s="335"/>
    </row>
    <row r="1356" spans="11:14" x14ac:dyDescent="0.2">
      <c r="K1356" s="492"/>
      <c r="L1356" s="335"/>
      <c r="M1356" s="487"/>
      <c r="N1356" s="335"/>
    </row>
    <row r="1357" spans="11:14" x14ac:dyDescent="0.2">
      <c r="K1357" s="492"/>
      <c r="L1357" s="335"/>
      <c r="M1357" s="487"/>
      <c r="N1357" s="335"/>
    </row>
    <row r="1358" spans="11:14" x14ac:dyDescent="0.2">
      <c r="K1358" s="492"/>
      <c r="L1358" s="335"/>
      <c r="M1358" s="487"/>
      <c r="N1358" s="335"/>
    </row>
    <row r="1359" spans="11:14" x14ac:dyDescent="0.2">
      <c r="K1359" s="492"/>
      <c r="L1359" s="335"/>
      <c r="M1359" s="487"/>
      <c r="N1359" s="335"/>
    </row>
    <row r="1360" spans="11:14" x14ac:dyDescent="0.2">
      <c r="K1360" s="492"/>
      <c r="L1360" s="335"/>
      <c r="M1360" s="487"/>
      <c r="N1360" s="335"/>
    </row>
    <row r="1361" spans="11:14" x14ac:dyDescent="0.2">
      <c r="K1361" s="492"/>
      <c r="L1361" s="335"/>
      <c r="M1361" s="487"/>
      <c r="N1361" s="335"/>
    </row>
    <row r="1362" spans="11:14" x14ac:dyDescent="0.2">
      <c r="K1362" s="492"/>
      <c r="L1362" s="335"/>
      <c r="M1362" s="487"/>
      <c r="N1362" s="335"/>
    </row>
    <row r="1363" spans="11:14" x14ac:dyDescent="0.2">
      <c r="K1363" s="492"/>
      <c r="L1363" s="335"/>
      <c r="M1363" s="487"/>
      <c r="N1363" s="335"/>
    </row>
    <row r="1364" spans="11:14" x14ac:dyDescent="0.2">
      <c r="K1364" s="492"/>
      <c r="L1364" s="335"/>
      <c r="M1364" s="487"/>
      <c r="N1364" s="335"/>
    </row>
    <row r="1365" spans="11:14" x14ac:dyDescent="0.2">
      <c r="K1365" s="492"/>
      <c r="L1365" s="335"/>
      <c r="M1365" s="487"/>
      <c r="N1365" s="335"/>
    </row>
    <row r="1366" spans="11:14" x14ac:dyDescent="0.2">
      <c r="K1366" s="492"/>
      <c r="L1366" s="335"/>
      <c r="M1366" s="487"/>
      <c r="N1366" s="335"/>
    </row>
    <row r="1367" spans="11:14" x14ac:dyDescent="0.2">
      <c r="K1367" s="492"/>
      <c r="L1367" s="335"/>
      <c r="M1367" s="487"/>
      <c r="N1367" s="335"/>
    </row>
    <row r="1368" spans="11:14" x14ac:dyDescent="0.2">
      <c r="K1368" s="492"/>
      <c r="L1368" s="335"/>
      <c r="M1368" s="487"/>
      <c r="N1368" s="335"/>
    </row>
    <row r="1369" spans="11:14" x14ac:dyDescent="0.2">
      <c r="K1369" s="492"/>
      <c r="L1369" s="335"/>
      <c r="M1369" s="487"/>
      <c r="N1369" s="335"/>
    </row>
    <row r="1370" spans="11:14" x14ac:dyDescent="0.2">
      <c r="K1370" s="492"/>
      <c r="L1370" s="335"/>
      <c r="M1370" s="487"/>
      <c r="N1370" s="335"/>
    </row>
    <row r="1371" spans="11:14" x14ac:dyDescent="0.2">
      <c r="K1371" s="492"/>
      <c r="L1371" s="335"/>
      <c r="M1371" s="487"/>
      <c r="N1371" s="335"/>
    </row>
    <row r="1372" spans="11:14" x14ac:dyDescent="0.2">
      <c r="K1372" s="492"/>
      <c r="L1372" s="335"/>
      <c r="M1372" s="487"/>
      <c r="N1372" s="335"/>
    </row>
    <row r="1373" spans="11:14" x14ac:dyDescent="0.2">
      <c r="K1373" s="492"/>
      <c r="L1373" s="335"/>
      <c r="M1373" s="487"/>
      <c r="N1373" s="335"/>
    </row>
    <row r="1374" spans="11:14" x14ac:dyDescent="0.2">
      <c r="K1374" s="492"/>
      <c r="L1374" s="335"/>
      <c r="M1374" s="487"/>
      <c r="N1374" s="335"/>
    </row>
    <row r="1375" spans="11:14" x14ac:dyDescent="0.2">
      <c r="K1375" s="492"/>
      <c r="L1375" s="335"/>
      <c r="M1375" s="487"/>
      <c r="N1375" s="335"/>
    </row>
    <row r="1376" spans="11:14" x14ac:dyDescent="0.2">
      <c r="K1376" s="492"/>
      <c r="L1376" s="335"/>
      <c r="M1376" s="487"/>
      <c r="N1376" s="335"/>
    </row>
    <row r="1377" spans="11:14" x14ac:dyDescent="0.2">
      <c r="K1377" s="492"/>
      <c r="L1377" s="335"/>
      <c r="M1377" s="487"/>
      <c r="N1377" s="335"/>
    </row>
    <row r="1378" spans="11:14" x14ac:dyDescent="0.2">
      <c r="K1378" s="492"/>
      <c r="L1378" s="335"/>
      <c r="M1378" s="487"/>
      <c r="N1378" s="335"/>
    </row>
    <row r="1379" spans="11:14" x14ac:dyDescent="0.2">
      <c r="K1379" s="492"/>
      <c r="L1379" s="335"/>
      <c r="M1379" s="487"/>
      <c r="N1379" s="335"/>
    </row>
    <row r="1380" spans="11:14" x14ac:dyDescent="0.2">
      <c r="K1380" s="492"/>
      <c r="L1380" s="335"/>
      <c r="M1380" s="487"/>
      <c r="N1380" s="335"/>
    </row>
    <row r="1381" spans="11:14" x14ac:dyDescent="0.2">
      <c r="K1381" s="492"/>
      <c r="L1381" s="335"/>
      <c r="M1381" s="487"/>
      <c r="N1381" s="335"/>
    </row>
    <row r="1382" spans="11:14" x14ac:dyDescent="0.2">
      <c r="K1382" s="492"/>
      <c r="L1382" s="335"/>
      <c r="M1382" s="487"/>
      <c r="N1382" s="335"/>
    </row>
    <row r="1383" spans="11:14" x14ac:dyDescent="0.2">
      <c r="K1383" s="492"/>
      <c r="L1383" s="335"/>
      <c r="M1383" s="487"/>
      <c r="N1383" s="335"/>
    </row>
    <row r="1384" spans="11:14" x14ac:dyDescent="0.2">
      <c r="K1384" s="492"/>
      <c r="L1384" s="335"/>
      <c r="M1384" s="487"/>
      <c r="N1384" s="335"/>
    </row>
    <row r="1385" spans="11:14" x14ac:dyDescent="0.2">
      <c r="K1385" s="492"/>
      <c r="L1385" s="335"/>
      <c r="M1385" s="487"/>
      <c r="N1385" s="335"/>
    </row>
    <row r="1386" spans="11:14" x14ac:dyDescent="0.2">
      <c r="K1386" s="492"/>
      <c r="L1386" s="335"/>
      <c r="M1386" s="487"/>
      <c r="N1386" s="335"/>
    </row>
    <row r="1387" spans="11:14" x14ac:dyDescent="0.2">
      <c r="K1387" s="492"/>
      <c r="L1387" s="335"/>
      <c r="M1387" s="487"/>
      <c r="N1387" s="335"/>
    </row>
    <row r="1388" spans="11:14" x14ac:dyDescent="0.2">
      <c r="K1388" s="492"/>
      <c r="L1388" s="335"/>
      <c r="M1388" s="487"/>
      <c r="N1388" s="335"/>
    </row>
    <row r="1389" spans="11:14" x14ac:dyDescent="0.2">
      <c r="K1389" s="492"/>
      <c r="L1389" s="335"/>
      <c r="M1389" s="487"/>
      <c r="N1389" s="335"/>
    </row>
    <row r="1390" spans="11:14" x14ac:dyDescent="0.2">
      <c r="K1390" s="492"/>
      <c r="L1390" s="335"/>
      <c r="M1390" s="487"/>
      <c r="N1390" s="335"/>
    </row>
    <row r="1391" spans="11:14" x14ac:dyDescent="0.2">
      <c r="K1391" s="492"/>
      <c r="L1391" s="335"/>
      <c r="M1391" s="487"/>
      <c r="N1391" s="335"/>
    </row>
    <row r="1392" spans="11:14" x14ac:dyDescent="0.2">
      <c r="K1392" s="492"/>
      <c r="L1392" s="335"/>
      <c r="M1392" s="487"/>
      <c r="N1392" s="335"/>
    </row>
    <row r="1393" spans="11:14" x14ac:dyDescent="0.2">
      <c r="K1393" s="492"/>
      <c r="L1393" s="335"/>
      <c r="M1393" s="487"/>
      <c r="N1393" s="335"/>
    </row>
    <row r="1394" spans="11:14" x14ac:dyDescent="0.2">
      <c r="K1394" s="492"/>
      <c r="L1394" s="335"/>
      <c r="M1394" s="487"/>
      <c r="N1394" s="335"/>
    </row>
    <row r="1395" spans="11:14" x14ac:dyDescent="0.2">
      <c r="K1395" s="492"/>
      <c r="L1395" s="335"/>
      <c r="M1395" s="487"/>
      <c r="N1395" s="335"/>
    </row>
    <row r="1396" spans="11:14" x14ac:dyDescent="0.2">
      <c r="K1396" s="492"/>
      <c r="L1396" s="335"/>
      <c r="M1396" s="487"/>
      <c r="N1396" s="335"/>
    </row>
    <row r="1397" spans="11:14" x14ac:dyDescent="0.2">
      <c r="K1397" s="492"/>
      <c r="L1397" s="335"/>
      <c r="M1397" s="487"/>
      <c r="N1397" s="335"/>
    </row>
    <row r="1398" spans="11:14" x14ac:dyDescent="0.2">
      <c r="K1398" s="492"/>
      <c r="L1398" s="335"/>
      <c r="M1398" s="487"/>
      <c r="N1398" s="335"/>
    </row>
    <row r="1399" spans="11:14" x14ac:dyDescent="0.2">
      <c r="K1399" s="492"/>
      <c r="L1399" s="335"/>
      <c r="M1399" s="487"/>
      <c r="N1399" s="335"/>
    </row>
    <row r="1400" spans="11:14" x14ac:dyDescent="0.2">
      <c r="K1400" s="492"/>
      <c r="L1400" s="335"/>
      <c r="M1400" s="487"/>
      <c r="N1400" s="335"/>
    </row>
    <row r="1401" spans="11:14" x14ac:dyDescent="0.2">
      <c r="K1401" s="492"/>
      <c r="L1401" s="335"/>
      <c r="M1401" s="487"/>
      <c r="N1401" s="335"/>
    </row>
    <row r="1402" spans="11:14" x14ac:dyDescent="0.2">
      <c r="K1402" s="492"/>
      <c r="L1402" s="335"/>
      <c r="M1402" s="487"/>
      <c r="N1402" s="335"/>
    </row>
    <row r="1403" spans="11:14" x14ac:dyDescent="0.2">
      <c r="K1403" s="492"/>
      <c r="L1403" s="335"/>
      <c r="M1403" s="487"/>
      <c r="N1403" s="335"/>
    </row>
    <row r="1404" spans="11:14" x14ac:dyDescent="0.2">
      <c r="K1404" s="492"/>
      <c r="L1404" s="335"/>
      <c r="M1404" s="487"/>
      <c r="N1404" s="335"/>
    </row>
    <row r="1405" spans="11:14" x14ac:dyDescent="0.2">
      <c r="K1405" s="492"/>
      <c r="L1405" s="335"/>
      <c r="M1405" s="487"/>
      <c r="N1405" s="335"/>
    </row>
    <row r="1406" spans="11:14" x14ac:dyDescent="0.2">
      <c r="K1406" s="492"/>
      <c r="L1406" s="335"/>
      <c r="M1406" s="487"/>
      <c r="N1406" s="335"/>
    </row>
    <row r="1407" spans="11:14" x14ac:dyDescent="0.2">
      <c r="K1407" s="492"/>
      <c r="L1407" s="335"/>
      <c r="M1407" s="487"/>
      <c r="N1407" s="335"/>
    </row>
    <row r="1408" spans="11:14" x14ac:dyDescent="0.2">
      <c r="K1408" s="492"/>
      <c r="L1408" s="335"/>
      <c r="M1408" s="487"/>
      <c r="N1408" s="335"/>
    </row>
    <row r="1409" spans="11:14" x14ac:dyDescent="0.2">
      <c r="K1409" s="492"/>
      <c r="L1409" s="335"/>
      <c r="M1409" s="487"/>
      <c r="N1409" s="335"/>
    </row>
    <row r="1410" spans="11:14" x14ac:dyDescent="0.2">
      <c r="K1410" s="492"/>
      <c r="L1410" s="335"/>
      <c r="M1410" s="487"/>
      <c r="N1410" s="335"/>
    </row>
    <row r="1411" spans="11:14" x14ac:dyDescent="0.2">
      <c r="K1411" s="492"/>
      <c r="L1411" s="335"/>
      <c r="M1411" s="487"/>
      <c r="N1411" s="335"/>
    </row>
    <row r="1412" spans="11:14" x14ac:dyDescent="0.2">
      <c r="K1412" s="492"/>
      <c r="L1412" s="335"/>
      <c r="M1412" s="487"/>
      <c r="N1412" s="335"/>
    </row>
    <row r="1413" spans="11:14" x14ac:dyDescent="0.2">
      <c r="K1413" s="492"/>
      <c r="L1413" s="335"/>
      <c r="M1413" s="487"/>
      <c r="N1413" s="335"/>
    </row>
    <row r="1414" spans="11:14" x14ac:dyDescent="0.2">
      <c r="K1414" s="492"/>
      <c r="L1414" s="335"/>
      <c r="M1414" s="487"/>
      <c r="N1414" s="335"/>
    </row>
    <row r="1415" spans="11:14" x14ac:dyDescent="0.2">
      <c r="K1415" s="492"/>
      <c r="L1415" s="335"/>
      <c r="M1415" s="487"/>
      <c r="N1415" s="335"/>
    </row>
    <row r="1416" spans="11:14" x14ac:dyDescent="0.2">
      <c r="K1416" s="492"/>
      <c r="L1416" s="335"/>
      <c r="M1416" s="487"/>
      <c r="N1416" s="335"/>
    </row>
    <row r="1417" spans="11:14" x14ac:dyDescent="0.2">
      <c r="K1417" s="492"/>
      <c r="L1417" s="335"/>
      <c r="M1417" s="487"/>
      <c r="N1417" s="335"/>
    </row>
    <row r="1418" spans="11:14" x14ac:dyDescent="0.2">
      <c r="K1418" s="492"/>
      <c r="L1418" s="335"/>
      <c r="M1418" s="487"/>
      <c r="N1418" s="335"/>
    </row>
    <row r="1419" spans="11:14" x14ac:dyDescent="0.2">
      <c r="K1419" s="492"/>
      <c r="L1419" s="335"/>
      <c r="M1419" s="487"/>
      <c r="N1419" s="335"/>
    </row>
    <row r="1420" spans="11:14" x14ac:dyDescent="0.2">
      <c r="K1420" s="492"/>
      <c r="L1420" s="335"/>
      <c r="M1420" s="487"/>
      <c r="N1420" s="335"/>
    </row>
    <row r="1421" spans="11:14" x14ac:dyDescent="0.2">
      <c r="K1421" s="492"/>
      <c r="L1421" s="335"/>
      <c r="M1421" s="487"/>
      <c r="N1421" s="335"/>
    </row>
    <row r="1422" spans="11:14" x14ac:dyDescent="0.2">
      <c r="K1422" s="492"/>
      <c r="L1422" s="335"/>
      <c r="M1422" s="487"/>
      <c r="N1422" s="335"/>
    </row>
    <row r="1423" spans="11:14" x14ac:dyDescent="0.2">
      <c r="K1423" s="492"/>
      <c r="L1423" s="335"/>
      <c r="M1423" s="487"/>
      <c r="N1423" s="335"/>
    </row>
    <row r="1424" spans="11:14" x14ac:dyDescent="0.2">
      <c r="K1424" s="492"/>
      <c r="L1424" s="335"/>
      <c r="M1424" s="487"/>
      <c r="N1424" s="335"/>
    </row>
    <row r="1425" spans="11:14" x14ac:dyDescent="0.2">
      <c r="K1425" s="492"/>
      <c r="L1425" s="335"/>
      <c r="M1425" s="487"/>
      <c r="N1425" s="335"/>
    </row>
    <row r="1426" spans="11:14" x14ac:dyDescent="0.2">
      <c r="K1426" s="492"/>
      <c r="L1426" s="335"/>
      <c r="M1426" s="487"/>
      <c r="N1426" s="335"/>
    </row>
    <row r="1427" spans="11:14" x14ac:dyDescent="0.2">
      <c r="K1427" s="492"/>
      <c r="L1427" s="335"/>
      <c r="M1427" s="487"/>
      <c r="N1427" s="335"/>
    </row>
    <row r="1428" spans="11:14" x14ac:dyDescent="0.2">
      <c r="K1428" s="492"/>
      <c r="L1428" s="335"/>
      <c r="M1428" s="487"/>
      <c r="N1428" s="335"/>
    </row>
    <row r="1429" spans="11:14" x14ac:dyDescent="0.2">
      <c r="K1429" s="492"/>
      <c r="L1429" s="335"/>
      <c r="M1429" s="487"/>
      <c r="N1429" s="335"/>
    </row>
    <row r="1430" spans="11:14" x14ac:dyDescent="0.2">
      <c r="K1430" s="492"/>
      <c r="L1430" s="335"/>
      <c r="M1430" s="487"/>
      <c r="N1430" s="335"/>
    </row>
    <row r="1431" spans="11:14" x14ac:dyDescent="0.2">
      <c r="K1431" s="492"/>
      <c r="L1431" s="335"/>
      <c r="M1431" s="487"/>
      <c r="N1431" s="335"/>
    </row>
    <row r="1432" spans="11:14" x14ac:dyDescent="0.2">
      <c r="K1432" s="492"/>
      <c r="L1432" s="335"/>
      <c r="M1432" s="487"/>
      <c r="N1432" s="335"/>
    </row>
    <row r="1433" spans="11:14" x14ac:dyDescent="0.2">
      <c r="K1433" s="492"/>
      <c r="L1433" s="335"/>
      <c r="M1433" s="487"/>
      <c r="N1433" s="335"/>
    </row>
    <row r="1434" spans="11:14" x14ac:dyDescent="0.2">
      <c r="K1434" s="492"/>
      <c r="L1434" s="335"/>
      <c r="M1434" s="487"/>
      <c r="N1434" s="335"/>
    </row>
    <row r="1435" spans="11:14" x14ac:dyDescent="0.2">
      <c r="K1435" s="492"/>
      <c r="L1435" s="335"/>
      <c r="M1435" s="487"/>
      <c r="N1435" s="335"/>
    </row>
    <row r="1436" spans="11:14" x14ac:dyDescent="0.2">
      <c r="K1436" s="492"/>
      <c r="L1436" s="335"/>
      <c r="M1436" s="487"/>
      <c r="N1436" s="335"/>
    </row>
    <row r="1437" spans="11:14" x14ac:dyDescent="0.2">
      <c r="K1437" s="492"/>
      <c r="L1437" s="335"/>
      <c r="M1437" s="487"/>
      <c r="N1437" s="335"/>
    </row>
    <row r="1438" spans="11:14" x14ac:dyDescent="0.2">
      <c r="K1438" s="492"/>
      <c r="L1438" s="335"/>
      <c r="M1438" s="487"/>
      <c r="N1438" s="335"/>
    </row>
    <row r="1439" spans="11:14" x14ac:dyDescent="0.2">
      <c r="K1439" s="492"/>
      <c r="L1439" s="335"/>
      <c r="M1439" s="487"/>
      <c r="N1439" s="335"/>
    </row>
    <row r="1440" spans="11:14" x14ac:dyDescent="0.2">
      <c r="K1440" s="492"/>
      <c r="L1440" s="335"/>
      <c r="M1440" s="487"/>
      <c r="N1440" s="335"/>
    </row>
    <row r="1441" spans="11:14" x14ac:dyDescent="0.2">
      <c r="K1441" s="492"/>
      <c r="L1441" s="335"/>
      <c r="M1441" s="487"/>
      <c r="N1441" s="335"/>
    </row>
    <row r="1442" spans="11:14" x14ac:dyDescent="0.2">
      <c r="K1442" s="492"/>
      <c r="L1442" s="335"/>
      <c r="M1442" s="487"/>
      <c r="N1442" s="335"/>
    </row>
    <row r="1443" spans="11:14" x14ac:dyDescent="0.2">
      <c r="K1443" s="492"/>
      <c r="L1443" s="335"/>
      <c r="M1443" s="487"/>
      <c r="N1443" s="335"/>
    </row>
    <row r="1444" spans="11:14" x14ac:dyDescent="0.2">
      <c r="K1444" s="492"/>
      <c r="L1444" s="335"/>
      <c r="M1444" s="487"/>
      <c r="N1444" s="335"/>
    </row>
    <row r="1445" spans="11:14" x14ac:dyDescent="0.2">
      <c r="K1445" s="492"/>
      <c r="L1445" s="335"/>
      <c r="M1445" s="487"/>
      <c r="N1445" s="335"/>
    </row>
    <row r="1446" spans="11:14" x14ac:dyDescent="0.2">
      <c r="K1446" s="492"/>
      <c r="L1446" s="335"/>
      <c r="M1446" s="487"/>
      <c r="N1446" s="335"/>
    </row>
    <row r="1447" spans="11:14" x14ac:dyDescent="0.2">
      <c r="K1447" s="492"/>
      <c r="L1447" s="335"/>
      <c r="M1447" s="487"/>
      <c r="N1447" s="335"/>
    </row>
    <row r="1448" spans="11:14" x14ac:dyDescent="0.2">
      <c r="K1448" s="492"/>
      <c r="L1448" s="335"/>
      <c r="M1448" s="487"/>
      <c r="N1448" s="335"/>
    </row>
    <row r="1449" spans="11:14" x14ac:dyDescent="0.2">
      <c r="K1449" s="492"/>
      <c r="L1449" s="335"/>
      <c r="M1449" s="487"/>
      <c r="N1449" s="335"/>
    </row>
    <row r="1450" spans="11:14" x14ac:dyDescent="0.2">
      <c r="K1450" s="492"/>
      <c r="L1450" s="335"/>
      <c r="M1450" s="487"/>
      <c r="N1450" s="335"/>
    </row>
    <row r="1451" spans="11:14" x14ac:dyDescent="0.2">
      <c r="K1451" s="492"/>
      <c r="L1451" s="335"/>
      <c r="M1451" s="487"/>
      <c r="N1451" s="335"/>
    </row>
    <row r="1452" spans="11:14" x14ac:dyDescent="0.2">
      <c r="K1452" s="492"/>
      <c r="L1452" s="335"/>
      <c r="M1452" s="487"/>
      <c r="N1452" s="335"/>
    </row>
    <row r="1453" spans="11:14" x14ac:dyDescent="0.2">
      <c r="K1453" s="492"/>
      <c r="L1453" s="335"/>
      <c r="M1453" s="487"/>
      <c r="N1453" s="335"/>
    </row>
    <row r="1454" spans="11:14" x14ac:dyDescent="0.2">
      <c r="K1454" s="492"/>
      <c r="L1454" s="335"/>
      <c r="M1454" s="487"/>
      <c r="N1454" s="335"/>
    </row>
    <row r="1455" spans="11:14" x14ac:dyDescent="0.2">
      <c r="K1455" s="492"/>
      <c r="L1455" s="335"/>
      <c r="M1455" s="487"/>
      <c r="N1455" s="335"/>
    </row>
    <row r="1456" spans="11:14" x14ac:dyDescent="0.2">
      <c r="K1456" s="492"/>
      <c r="L1456" s="335"/>
      <c r="M1456" s="487"/>
      <c r="N1456" s="335"/>
    </row>
    <row r="1457" spans="11:14" x14ac:dyDescent="0.2">
      <c r="K1457" s="492"/>
      <c r="L1457" s="335"/>
      <c r="M1457" s="487"/>
      <c r="N1457" s="335"/>
    </row>
    <row r="1458" spans="11:14" x14ac:dyDescent="0.2">
      <c r="K1458" s="492"/>
      <c r="L1458" s="335"/>
      <c r="M1458" s="487"/>
      <c r="N1458" s="335"/>
    </row>
    <row r="1459" spans="11:14" x14ac:dyDescent="0.2">
      <c r="K1459" s="492"/>
      <c r="L1459" s="335"/>
      <c r="M1459" s="487"/>
      <c r="N1459" s="335"/>
    </row>
    <row r="1460" spans="11:14" x14ac:dyDescent="0.2">
      <c r="K1460" s="492"/>
      <c r="L1460" s="335"/>
      <c r="M1460" s="487"/>
      <c r="N1460" s="335"/>
    </row>
    <row r="1461" spans="11:14" x14ac:dyDescent="0.2">
      <c r="K1461" s="492"/>
      <c r="L1461" s="335"/>
      <c r="M1461" s="487"/>
      <c r="N1461" s="335"/>
    </row>
    <row r="1462" spans="11:14" x14ac:dyDescent="0.2">
      <c r="K1462" s="492"/>
      <c r="L1462" s="335"/>
      <c r="M1462" s="487"/>
      <c r="N1462" s="335"/>
    </row>
    <row r="1463" spans="11:14" x14ac:dyDescent="0.2">
      <c r="K1463" s="492"/>
      <c r="L1463" s="335"/>
      <c r="M1463" s="487"/>
      <c r="N1463" s="335"/>
    </row>
    <row r="1464" spans="11:14" x14ac:dyDescent="0.2">
      <c r="K1464" s="492"/>
      <c r="L1464" s="335"/>
      <c r="M1464" s="487"/>
      <c r="N1464" s="335"/>
    </row>
    <row r="1465" spans="11:14" x14ac:dyDescent="0.2">
      <c r="K1465" s="492"/>
      <c r="L1465" s="335"/>
      <c r="M1465" s="487"/>
      <c r="N1465" s="335"/>
    </row>
    <row r="1466" spans="11:14" x14ac:dyDescent="0.2">
      <c r="K1466" s="492"/>
      <c r="L1466" s="335"/>
      <c r="M1466" s="487"/>
      <c r="N1466" s="335"/>
    </row>
    <row r="1467" spans="11:14" x14ac:dyDescent="0.2">
      <c r="K1467" s="492"/>
      <c r="L1467" s="335"/>
      <c r="M1467" s="487"/>
      <c r="N1467" s="335"/>
    </row>
    <row r="1468" spans="11:14" x14ac:dyDescent="0.2">
      <c r="K1468" s="492"/>
      <c r="L1468" s="335"/>
      <c r="M1468" s="487"/>
      <c r="N1468" s="335"/>
    </row>
    <row r="1469" spans="11:14" x14ac:dyDescent="0.2">
      <c r="K1469" s="492"/>
      <c r="L1469" s="335"/>
      <c r="M1469" s="487"/>
      <c r="N1469" s="335"/>
    </row>
    <row r="1470" spans="11:14" x14ac:dyDescent="0.2">
      <c r="K1470" s="492"/>
      <c r="L1470" s="335"/>
      <c r="M1470" s="487"/>
      <c r="N1470" s="335"/>
    </row>
    <row r="1471" spans="11:14" x14ac:dyDescent="0.2">
      <c r="K1471" s="492"/>
      <c r="L1471" s="335"/>
      <c r="M1471" s="487"/>
      <c r="N1471" s="335"/>
    </row>
    <row r="1472" spans="11:14" x14ac:dyDescent="0.2">
      <c r="K1472" s="492"/>
      <c r="L1472" s="335"/>
      <c r="M1472" s="487"/>
      <c r="N1472" s="335"/>
    </row>
    <row r="1473" spans="11:14" x14ac:dyDescent="0.2">
      <c r="K1473" s="492"/>
      <c r="L1473" s="335"/>
      <c r="M1473" s="487"/>
      <c r="N1473" s="335"/>
    </row>
    <row r="1474" spans="11:14" x14ac:dyDescent="0.2">
      <c r="K1474" s="492"/>
      <c r="L1474" s="335"/>
      <c r="M1474" s="487"/>
      <c r="N1474" s="335"/>
    </row>
    <row r="1475" spans="11:14" x14ac:dyDescent="0.2">
      <c r="K1475" s="492"/>
      <c r="L1475" s="335"/>
      <c r="M1475" s="487"/>
      <c r="N1475" s="335"/>
    </row>
    <row r="1476" spans="11:14" x14ac:dyDescent="0.2">
      <c r="K1476" s="492"/>
      <c r="L1476" s="335"/>
      <c r="M1476" s="487"/>
      <c r="N1476" s="335"/>
    </row>
    <row r="1477" spans="11:14" x14ac:dyDescent="0.2">
      <c r="K1477" s="492"/>
      <c r="L1477" s="335"/>
      <c r="M1477" s="487"/>
      <c r="N1477" s="335"/>
    </row>
    <row r="1478" spans="11:14" x14ac:dyDescent="0.2">
      <c r="K1478" s="492"/>
      <c r="L1478" s="335"/>
      <c r="M1478" s="487"/>
      <c r="N1478" s="335"/>
    </row>
    <row r="1479" spans="11:14" x14ac:dyDescent="0.2">
      <c r="K1479" s="492"/>
      <c r="L1479" s="335"/>
      <c r="M1479" s="487"/>
      <c r="N1479" s="335"/>
    </row>
    <row r="1480" spans="11:14" x14ac:dyDescent="0.2">
      <c r="K1480" s="492"/>
      <c r="L1480" s="335"/>
      <c r="M1480" s="487"/>
      <c r="N1480" s="335"/>
    </row>
    <row r="1481" spans="11:14" x14ac:dyDescent="0.2">
      <c r="K1481" s="492"/>
      <c r="L1481" s="335"/>
      <c r="M1481" s="487"/>
      <c r="N1481" s="335"/>
    </row>
    <row r="1482" spans="11:14" x14ac:dyDescent="0.2">
      <c r="K1482" s="492"/>
      <c r="L1482" s="335"/>
      <c r="M1482" s="487"/>
      <c r="N1482" s="335"/>
    </row>
    <row r="1483" spans="11:14" x14ac:dyDescent="0.2">
      <c r="K1483" s="492"/>
      <c r="L1483" s="335"/>
      <c r="M1483" s="487"/>
      <c r="N1483" s="335"/>
    </row>
    <row r="1484" spans="11:14" x14ac:dyDescent="0.2">
      <c r="K1484" s="492"/>
      <c r="L1484" s="335"/>
      <c r="M1484" s="487"/>
      <c r="N1484" s="335"/>
    </row>
    <row r="1485" spans="11:14" x14ac:dyDescent="0.2">
      <c r="K1485" s="492"/>
      <c r="L1485" s="335"/>
      <c r="M1485" s="487"/>
      <c r="N1485" s="335"/>
    </row>
    <row r="1486" spans="11:14" x14ac:dyDescent="0.2">
      <c r="K1486" s="492"/>
      <c r="L1486" s="335"/>
      <c r="M1486" s="487"/>
      <c r="N1486" s="335"/>
    </row>
    <row r="1487" spans="11:14" x14ac:dyDescent="0.2">
      <c r="K1487" s="492"/>
      <c r="L1487" s="335"/>
      <c r="M1487" s="487"/>
      <c r="N1487" s="335"/>
    </row>
    <row r="1488" spans="11:14" x14ac:dyDescent="0.2">
      <c r="K1488" s="492"/>
      <c r="L1488" s="335"/>
      <c r="M1488" s="487"/>
      <c r="N1488" s="335"/>
    </row>
    <row r="1489" spans="11:14" x14ac:dyDescent="0.2">
      <c r="K1489" s="492"/>
      <c r="L1489" s="335"/>
      <c r="M1489" s="487"/>
      <c r="N1489" s="335"/>
    </row>
    <row r="1490" spans="11:14" x14ac:dyDescent="0.2">
      <c r="K1490" s="492"/>
      <c r="L1490" s="335"/>
      <c r="M1490" s="487"/>
      <c r="N1490" s="335"/>
    </row>
    <row r="1491" spans="11:14" x14ac:dyDescent="0.2">
      <c r="K1491" s="492"/>
      <c r="L1491" s="335"/>
      <c r="M1491" s="487"/>
      <c r="N1491" s="335"/>
    </row>
    <row r="1492" spans="11:14" x14ac:dyDescent="0.2">
      <c r="K1492" s="492"/>
      <c r="L1492" s="335"/>
      <c r="M1492" s="487"/>
      <c r="N1492" s="335"/>
    </row>
    <row r="1493" spans="11:14" x14ac:dyDescent="0.2">
      <c r="K1493" s="492"/>
      <c r="L1493" s="335"/>
      <c r="M1493" s="487"/>
      <c r="N1493" s="335"/>
    </row>
    <row r="1494" spans="11:14" x14ac:dyDescent="0.2">
      <c r="K1494" s="492"/>
      <c r="L1494" s="335"/>
      <c r="M1494" s="487"/>
      <c r="N1494" s="335"/>
    </row>
    <row r="1495" spans="11:14" x14ac:dyDescent="0.2">
      <c r="K1495" s="492"/>
      <c r="L1495" s="335"/>
      <c r="M1495" s="487"/>
      <c r="N1495" s="335"/>
    </row>
    <row r="1496" spans="11:14" x14ac:dyDescent="0.2">
      <c r="K1496" s="492"/>
      <c r="L1496" s="335"/>
      <c r="M1496" s="487"/>
      <c r="N1496" s="335"/>
    </row>
    <row r="1497" spans="11:14" x14ac:dyDescent="0.2">
      <c r="K1497" s="492"/>
      <c r="L1497" s="335"/>
      <c r="M1497" s="487"/>
      <c r="N1497" s="335"/>
    </row>
    <row r="1498" spans="11:14" x14ac:dyDescent="0.2">
      <c r="K1498" s="492"/>
      <c r="L1498" s="335"/>
      <c r="M1498" s="487"/>
      <c r="N1498" s="335"/>
    </row>
    <row r="1499" spans="11:14" x14ac:dyDescent="0.2">
      <c r="K1499" s="492"/>
      <c r="L1499" s="335"/>
      <c r="M1499" s="487"/>
      <c r="N1499" s="335"/>
    </row>
    <row r="1500" spans="11:14" x14ac:dyDescent="0.2">
      <c r="K1500" s="492"/>
      <c r="L1500" s="335"/>
      <c r="M1500" s="487"/>
      <c r="N1500" s="335"/>
    </row>
    <row r="1501" spans="11:14" x14ac:dyDescent="0.2">
      <c r="K1501" s="492"/>
      <c r="L1501" s="335"/>
      <c r="M1501" s="487"/>
      <c r="N1501" s="335"/>
    </row>
    <row r="1502" spans="11:14" x14ac:dyDescent="0.2">
      <c r="K1502" s="492"/>
      <c r="L1502" s="335"/>
      <c r="M1502" s="487"/>
      <c r="N1502" s="335"/>
    </row>
    <row r="1503" spans="11:14" x14ac:dyDescent="0.2">
      <c r="K1503" s="492"/>
      <c r="L1503" s="335"/>
      <c r="M1503" s="487"/>
      <c r="N1503" s="335"/>
    </row>
    <row r="1504" spans="11:14" x14ac:dyDescent="0.2">
      <c r="K1504" s="492"/>
      <c r="L1504" s="335"/>
      <c r="M1504" s="487"/>
      <c r="N1504" s="335"/>
    </row>
    <row r="1505" spans="11:14" x14ac:dyDescent="0.2">
      <c r="K1505" s="492"/>
      <c r="L1505" s="335"/>
      <c r="M1505" s="487"/>
      <c r="N1505" s="335"/>
    </row>
    <row r="1506" spans="11:14" x14ac:dyDescent="0.2">
      <c r="K1506" s="492"/>
      <c r="L1506" s="335"/>
      <c r="M1506" s="487"/>
      <c r="N1506" s="335"/>
    </row>
    <row r="1507" spans="11:14" x14ac:dyDescent="0.2">
      <c r="K1507" s="492"/>
      <c r="L1507" s="335"/>
      <c r="M1507" s="487"/>
      <c r="N1507" s="335"/>
    </row>
    <row r="1508" spans="11:14" x14ac:dyDescent="0.2">
      <c r="K1508" s="492"/>
      <c r="L1508" s="335"/>
      <c r="M1508" s="487"/>
      <c r="N1508" s="335"/>
    </row>
    <row r="1509" spans="11:14" x14ac:dyDescent="0.2">
      <c r="K1509" s="492"/>
      <c r="L1509" s="335"/>
      <c r="M1509" s="487"/>
      <c r="N1509" s="335"/>
    </row>
    <row r="1510" spans="11:14" x14ac:dyDescent="0.2">
      <c r="K1510" s="492"/>
      <c r="L1510" s="335"/>
      <c r="M1510" s="487"/>
      <c r="N1510" s="335"/>
    </row>
    <row r="1511" spans="11:14" x14ac:dyDescent="0.2">
      <c r="K1511" s="492"/>
      <c r="L1511" s="335"/>
      <c r="M1511" s="487"/>
      <c r="N1511" s="335"/>
    </row>
    <row r="1512" spans="11:14" x14ac:dyDescent="0.2">
      <c r="K1512" s="492"/>
      <c r="L1512" s="335"/>
      <c r="M1512" s="487"/>
      <c r="N1512" s="335"/>
    </row>
    <row r="1513" spans="11:14" x14ac:dyDescent="0.2">
      <c r="K1513" s="492"/>
      <c r="L1513" s="335"/>
      <c r="M1513" s="487"/>
      <c r="N1513" s="335"/>
    </row>
    <row r="1514" spans="11:14" x14ac:dyDescent="0.2">
      <c r="K1514" s="492"/>
      <c r="L1514" s="335"/>
      <c r="M1514" s="487"/>
      <c r="N1514" s="335"/>
    </row>
    <row r="1515" spans="11:14" x14ac:dyDescent="0.2">
      <c r="K1515" s="492"/>
      <c r="L1515" s="335"/>
      <c r="M1515" s="487"/>
      <c r="N1515" s="335"/>
    </row>
    <row r="1516" spans="11:14" x14ac:dyDescent="0.2">
      <c r="K1516" s="492"/>
      <c r="L1516" s="335"/>
      <c r="M1516" s="487"/>
      <c r="N1516" s="335"/>
    </row>
    <row r="1517" spans="11:14" x14ac:dyDescent="0.2">
      <c r="K1517" s="492"/>
      <c r="L1517" s="335"/>
      <c r="M1517" s="487"/>
      <c r="N1517" s="335"/>
    </row>
    <row r="1518" spans="11:14" x14ac:dyDescent="0.2">
      <c r="K1518" s="492"/>
      <c r="L1518" s="335"/>
      <c r="M1518" s="487"/>
      <c r="N1518" s="335"/>
    </row>
    <row r="1519" spans="11:14" x14ac:dyDescent="0.2">
      <c r="K1519" s="492"/>
      <c r="L1519" s="335"/>
      <c r="M1519" s="487"/>
      <c r="N1519" s="335"/>
    </row>
    <row r="1520" spans="11:14" x14ac:dyDescent="0.2">
      <c r="K1520" s="492"/>
      <c r="L1520" s="335"/>
      <c r="M1520" s="487"/>
      <c r="N1520" s="335"/>
    </row>
    <row r="1521" spans="11:14" x14ac:dyDescent="0.2">
      <c r="K1521" s="492"/>
      <c r="L1521" s="335"/>
      <c r="M1521" s="487"/>
      <c r="N1521" s="335"/>
    </row>
    <row r="1522" spans="11:14" x14ac:dyDescent="0.2">
      <c r="K1522" s="492"/>
      <c r="L1522" s="335"/>
      <c r="M1522" s="487"/>
      <c r="N1522" s="335"/>
    </row>
    <row r="1523" spans="11:14" x14ac:dyDescent="0.2">
      <c r="K1523" s="492"/>
      <c r="L1523" s="335"/>
      <c r="M1523" s="487"/>
      <c r="N1523" s="335"/>
    </row>
    <row r="1524" spans="11:14" x14ac:dyDescent="0.2">
      <c r="K1524" s="492"/>
      <c r="L1524" s="335"/>
      <c r="M1524" s="487"/>
      <c r="N1524" s="335"/>
    </row>
    <row r="1525" spans="11:14" x14ac:dyDescent="0.2">
      <c r="K1525" s="492"/>
      <c r="L1525" s="335"/>
      <c r="M1525" s="487"/>
      <c r="N1525" s="335"/>
    </row>
    <row r="1526" spans="11:14" x14ac:dyDescent="0.2">
      <c r="K1526" s="492"/>
      <c r="L1526" s="335"/>
      <c r="M1526" s="487"/>
      <c r="N1526" s="335"/>
    </row>
    <row r="1527" spans="11:14" x14ac:dyDescent="0.2">
      <c r="K1527" s="492"/>
      <c r="L1527" s="335"/>
      <c r="M1527" s="487"/>
      <c r="N1527" s="335"/>
    </row>
    <row r="1528" spans="11:14" x14ac:dyDescent="0.2">
      <c r="K1528" s="492"/>
      <c r="L1528" s="335"/>
      <c r="M1528" s="487"/>
      <c r="N1528" s="335"/>
    </row>
    <row r="1529" spans="11:14" x14ac:dyDescent="0.2">
      <c r="K1529" s="492"/>
      <c r="L1529" s="335"/>
      <c r="M1529" s="487"/>
      <c r="N1529" s="335"/>
    </row>
    <row r="1530" spans="11:14" x14ac:dyDescent="0.2">
      <c r="K1530" s="492"/>
      <c r="L1530" s="335"/>
      <c r="M1530" s="487"/>
      <c r="N1530" s="335"/>
    </row>
    <row r="1531" spans="11:14" x14ac:dyDescent="0.2">
      <c r="K1531" s="492"/>
      <c r="L1531" s="335"/>
      <c r="M1531" s="487"/>
      <c r="N1531" s="335"/>
    </row>
    <row r="1532" spans="11:14" x14ac:dyDescent="0.2">
      <c r="K1532" s="492"/>
      <c r="L1532" s="335"/>
      <c r="M1532" s="487"/>
      <c r="N1532" s="335"/>
    </row>
    <row r="1533" spans="11:14" x14ac:dyDescent="0.2">
      <c r="K1533" s="492"/>
      <c r="L1533" s="335"/>
      <c r="M1533" s="487"/>
      <c r="N1533" s="335"/>
    </row>
    <row r="1534" spans="11:14" x14ac:dyDescent="0.2">
      <c r="K1534" s="492"/>
      <c r="L1534" s="335"/>
      <c r="M1534" s="487"/>
      <c r="N1534" s="335"/>
    </row>
    <row r="1535" spans="11:14" x14ac:dyDescent="0.2">
      <c r="K1535" s="492"/>
      <c r="L1535" s="335"/>
      <c r="M1535" s="487"/>
      <c r="N1535" s="335"/>
    </row>
    <row r="1536" spans="11:14" x14ac:dyDescent="0.2">
      <c r="K1536" s="492"/>
      <c r="L1536" s="335"/>
      <c r="M1536" s="487"/>
      <c r="N1536" s="335"/>
    </row>
    <row r="1537" spans="11:14" x14ac:dyDescent="0.2">
      <c r="K1537" s="492"/>
      <c r="L1537" s="335"/>
      <c r="M1537" s="487"/>
      <c r="N1537" s="335"/>
    </row>
    <row r="1538" spans="11:14" x14ac:dyDescent="0.2">
      <c r="K1538" s="492"/>
      <c r="L1538" s="335"/>
      <c r="M1538" s="487"/>
      <c r="N1538" s="335"/>
    </row>
    <row r="1539" spans="11:14" x14ac:dyDescent="0.2">
      <c r="K1539" s="492"/>
      <c r="L1539" s="335"/>
      <c r="M1539" s="487"/>
      <c r="N1539" s="335"/>
    </row>
    <row r="1540" spans="11:14" x14ac:dyDescent="0.2">
      <c r="K1540" s="492"/>
      <c r="L1540" s="335"/>
      <c r="M1540" s="487"/>
      <c r="N1540" s="335"/>
    </row>
    <row r="1541" spans="11:14" x14ac:dyDescent="0.2">
      <c r="K1541" s="492"/>
      <c r="L1541" s="335"/>
      <c r="M1541" s="487"/>
      <c r="N1541" s="335"/>
    </row>
    <row r="1542" spans="11:14" x14ac:dyDescent="0.2">
      <c r="K1542" s="492"/>
      <c r="L1542" s="335"/>
      <c r="M1542" s="487"/>
      <c r="N1542" s="335"/>
    </row>
    <row r="1543" spans="11:14" x14ac:dyDescent="0.2">
      <c r="K1543" s="492"/>
      <c r="L1543" s="335"/>
      <c r="M1543" s="487"/>
      <c r="N1543" s="335"/>
    </row>
    <row r="1544" spans="11:14" x14ac:dyDescent="0.2">
      <c r="K1544" s="492"/>
      <c r="L1544" s="335"/>
      <c r="M1544" s="487"/>
      <c r="N1544" s="335"/>
    </row>
    <row r="1545" spans="11:14" x14ac:dyDescent="0.2">
      <c r="K1545" s="492"/>
      <c r="L1545" s="335"/>
      <c r="M1545" s="487"/>
      <c r="N1545" s="335"/>
    </row>
    <row r="1546" spans="11:14" x14ac:dyDescent="0.2">
      <c r="K1546" s="492"/>
      <c r="L1546" s="335"/>
      <c r="M1546" s="487"/>
      <c r="N1546" s="335"/>
    </row>
    <row r="1547" spans="11:14" x14ac:dyDescent="0.2">
      <c r="K1547" s="492"/>
      <c r="L1547" s="335"/>
      <c r="M1547" s="487"/>
      <c r="N1547" s="335"/>
    </row>
    <row r="1548" spans="11:14" x14ac:dyDescent="0.2">
      <c r="K1548" s="492"/>
      <c r="L1548" s="335"/>
      <c r="M1548" s="487"/>
      <c r="N1548" s="335"/>
    </row>
    <row r="1549" spans="11:14" x14ac:dyDescent="0.2">
      <c r="K1549" s="492"/>
      <c r="L1549" s="335"/>
      <c r="M1549" s="487"/>
      <c r="N1549" s="335"/>
    </row>
    <row r="1550" spans="11:14" x14ac:dyDescent="0.2">
      <c r="K1550" s="492"/>
      <c r="L1550" s="335"/>
      <c r="M1550" s="487"/>
      <c r="N1550" s="335"/>
    </row>
    <row r="1551" spans="11:14" x14ac:dyDescent="0.2">
      <c r="K1551" s="492"/>
      <c r="L1551" s="335"/>
      <c r="M1551" s="487"/>
      <c r="N1551" s="335"/>
    </row>
    <row r="1552" spans="11:14" x14ac:dyDescent="0.2">
      <c r="K1552" s="492"/>
      <c r="L1552" s="335"/>
      <c r="M1552" s="487"/>
      <c r="N1552" s="335"/>
    </row>
    <row r="1553" spans="11:14" x14ac:dyDescent="0.2">
      <c r="K1553" s="492"/>
      <c r="L1553" s="335"/>
      <c r="M1553" s="487"/>
      <c r="N1553" s="335"/>
    </row>
    <row r="1554" spans="11:14" x14ac:dyDescent="0.2">
      <c r="K1554" s="492"/>
      <c r="L1554" s="335"/>
      <c r="M1554" s="487"/>
      <c r="N1554" s="335"/>
    </row>
    <row r="1555" spans="11:14" x14ac:dyDescent="0.2">
      <c r="K1555" s="492"/>
      <c r="L1555" s="335"/>
      <c r="M1555" s="487"/>
      <c r="N1555" s="335"/>
    </row>
    <row r="1556" spans="11:14" x14ac:dyDescent="0.2">
      <c r="K1556" s="492"/>
      <c r="L1556" s="335"/>
      <c r="M1556" s="487"/>
      <c r="N1556" s="335"/>
    </row>
    <row r="1557" spans="11:14" x14ac:dyDescent="0.2">
      <c r="K1557" s="492"/>
      <c r="L1557" s="335"/>
      <c r="M1557" s="487"/>
      <c r="N1557" s="335"/>
    </row>
    <row r="1558" spans="11:14" x14ac:dyDescent="0.2">
      <c r="K1558" s="492"/>
      <c r="L1558" s="335"/>
      <c r="M1558" s="487"/>
      <c r="N1558" s="335"/>
    </row>
    <row r="1559" spans="11:14" x14ac:dyDescent="0.2">
      <c r="K1559" s="492"/>
      <c r="L1559" s="335"/>
      <c r="M1559" s="487"/>
      <c r="N1559" s="335"/>
    </row>
    <row r="1560" spans="11:14" x14ac:dyDescent="0.2">
      <c r="K1560" s="492"/>
      <c r="L1560" s="335"/>
      <c r="M1560" s="487"/>
      <c r="N1560" s="335"/>
    </row>
    <row r="1561" spans="11:14" x14ac:dyDescent="0.2">
      <c r="K1561" s="492"/>
      <c r="L1561" s="335"/>
      <c r="M1561" s="487"/>
      <c r="N1561" s="335"/>
    </row>
    <row r="1562" spans="11:14" x14ac:dyDescent="0.2">
      <c r="K1562" s="492"/>
      <c r="L1562" s="335"/>
      <c r="M1562" s="487"/>
      <c r="N1562" s="335"/>
    </row>
    <row r="1563" spans="11:14" x14ac:dyDescent="0.2">
      <c r="K1563" s="492"/>
      <c r="L1563" s="335"/>
      <c r="M1563" s="487"/>
      <c r="N1563" s="335"/>
    </row>
    <row r="1564" spans="11:14" x14ac:dyDescent="0.2">
      <c r="K1564" s="492"/>
      <c r="L1564" s="335"/>
      <c r="M1564" s="487"/>
      <c r="N1564" s="335"/>
    </row>
    <row r="1565" spans="11:14" x14ac:dyDescent="0.2">
      <c r="K1565" s="492"/>
      <c r="L1565" s="335"/>
      <c r="M1565" s="487"/>
      <c r="N1565" s="335"/>
    </row>
    <row r="1566" spans="11:14" x14ac:dyDescent="0.2">
      <c r="K1566" s="492"/>
      <c r="L1566" s="335"/>
      <c r="M1566" s="487"/>
      <c r="N1566" s="335"/>
    </row>
    <row r="1567" spans="11:14" x14ac:dyDescent="0.2">
      <c r="K1567" s="492"/>
      <c r="L1567" s="335"/>
      <c r="M1567" s="487"/>
      <c r="N1567" s="335"/>
    </row>
    <row r="1568" spans="11:14" x14ac:dyDescent="0.2">
      <c r="K1568" s="492"/>
      <c r="L1568" s="335"/>
      <c r="M1568" s="487"/>
      <c r="N1568" s="335"/>
    </row>
    <row r="1569" spans="11:14" x14ac:dyDescent="0.2">
      <c r="K1569" s="492"/>
      <c r="L1569" s="335"/>
      <c r="M1569" s="487"/>
      <c r="N1569" s="335"/>
    </row>
    <row r="1570" spans="11:14" x14ac:dyDescent="0.2">
      <c r="K1570" s="492"/>
      <c r="L1570" s="335"/>
      <c r="M1570" s="487"/>
      <c r="N1570" s="335"/>
    </row>
    <row r="1571" spans="11:14" x14ac:dyDescent="0.2">
      <c r="K1571" s="492"/>
      <c r="L1571" s="335"/>
      <c r="M1571" s="487"/>
      <c r="N1571" s="335"/>
    </row>
    <row r="1572" spans="11:14" x14ac:dyDescent="0.2">
      <c r="K1572" s="492"/>
      <c r="L1572" s="335"/>
      <c r="M1572" s="487"/>
      <c r="N1572" s="335"/>
    </row>
    <row r="1573" spans="11:14" x14ac:dyDescent="0.2">
      <c r="K1573" s="492"/>
      <c r="L1573" s="335"/>
      <c r="M1573" s="487"/>
      <c r="N1573" s="335"/>
    </row>
    <row r="1574" spans="11:14" x14ac:dyDescent="0.2">
      <c r="K1574" s="492"/>
      <c r="L1574" s="335"/>
      <c r="M1574" s="487"/>
      <c r="N1574" s="335"/>
    </row>
    <row r="1575" spans="11:14" x14ac:dyDescent="0.2">
      <c r="K1575" s="492"/>
      <c r="L1575" s="335"/>
      <c r="M1575" s="487"/>
      <c r="N1575" s="335"/>
    </row>
    <row r="1576" spans="11:14" x14ac:dyDescent="0.2">
      <c r="K1576" s="492"/>
      <c r="L1576" s="335"/>
      <c r="M1576" s="487"/>
      <c r="N1576" s="335"/>
    </row>
    <row r="1577" spans="11:14" x14ac:dyDescent="0.2">
      <c r="K1577" s="492"/>
      <c r="L1577" s="335"/>
      <c r="M1577" s="487"/>
      <c r="N1577" s="335"/>
    </row>
    <row r="1578" spans="11:14" x14ac:dyDescent="0.2">
      <c r="K1578" s="492"/>
      <c r="L1578" s="335"/>
      <c r="M1578" s="487"/>
      <c r="N1578" s="335"/>
    </row>
    <row r="1579" spans="11:14" x14ac:dyDescent="0.2">
      <c r="K1579" s="492"/>
      <c r="L1579" s="335"/>
      <c r="M1579" s="487"/>
      <c r="N1579" s="335"/>
    </row>
    <row r="1580" spans="11:14" x14ac:dyDescent="0.2">
      <c r="K1580" s="492"/>
      <c r="L1580" s="335"/>
      <c r="M1580" s="487"/>
      <c r="N1580" s="335"/>
    </row>
    <row r="1581" spans="11:14" x14ac:dyDescent="0.2">
      <c r="K1581" s="492"/>
      <c r="L1581" s="335"/>
      <c r="M1581" s="487"/>
      <c r="N1581" s="335"/>
    </row>
    <row r="1582" spans="11:14" x14ac:dyDescent="0.2">
      <c r="K1582" s="492"/>
      <c r="L1582" s="335"/>
      <c r="M1582" s="487"/>
      <c r="N1582" s="335"/>
    </row>
    <row r="1583" spans="11:14" x14ac:dyDescent="0.2">
      <c r="K1583" s="492"/>
      <c r="L1583" s="335"/>
      <c r="M1583" s="487"/>
      <c r="N1583" s="335"/>
    </row>
    <row r="1584" spans="11:14" x14ac:dyDescent="0.2">
      <c r="K1584" s="492"/>
      <c r="L1584" s="335"/>
      <c r="M1584" s="487"/>
      <c r="N1584" s="335"/>
    </row>
    <row r="1585" spans="11:14" x14ac:dyDescent="0.2">
      <c r="K1585" s="492"/>
      <c r="L1585" s="335"/>
      <c r="M1585" s="487"/>
      <c r="N1585" s="335"/>
    </row>
    <row r="1586" spans="11:14" x14ac:dyDescent="0.2">
      <c r="K1586" s="492"/>
      <c r="L1586" s="335"/>
      <c r="M1586" s="487"/>
      <c r="N1586" s="335"/>
    </row>
    <row r="1587" spans="11:14" x14ac:dyDescent="0.2">
      <c r="K1587" s="492"/>
      <c r="L1587" s="335"/>
      <c r="M1587" s="487"/>
      <c r="N1587" s="335"/>
    </row>
    <row r="1588" spans="11:14" x14ac:dyDescent="0.2">
      <c r="K1588" s="492"/>
      <c r="L1588" s="335"/>
      <c r="M1588" s="487"/>
      <c r="N1588" s="335"/>
    </row>
    <row r="1589" spans="11:14" x14ac:dyDescent="0.2">
      <c r="K1589" s="492"/>
      <c r="L1589" s="335"/>
      <c r="M1589" s="487"/>
      <c r="N1589" s="335"/>
    </row>
    <row r="1590" spans="11:14" x14ac:dyDescent="0.2">
      <c r="K1590" s="492"/>
      <c r="L1590" s="335"/>
      <c r="M1590" s="487"/>
      <c r="N1590" s="335"/>
    </row>
    <row r="1591" spans="11:14" x14ac:dyDescent="0.2">
      <c r="K1591" s="492"/>
      <c r="L1591" s="335"/>
      <c r="M1591" s="487"/>
      <c r="N1591" s="335"/>
    </row>
    <row r="1592" spans="11:14" x14ac:dyDescent="0.2">
      <c r="K1592" s="492"/>
      <c r="L1592" s="335"/>
      <c r="M1592" s="487"/>
      <c r="N1592" s="335"/>
    </row>
    <row r="1593" spans="11:14" x14ac:dyDescent="0.2">
      <c r="K1593" s="492"/>
      <c r="L1593" s="335"/>
      <c r="M1593" s="487"/>
      <c r="N1593" s="335"/>
    </row>
    <row r="1594" spans="11:14" x14ac:dyDescent="0.2">
      <c r="K1594" s="492"/>
      <c r="L1594" s="335"/>
      <c r="M1594" s="487"/>
      <c r="N1594" s="335"/>
    </row>
    <row r="1595" spans="11:14" x14ac:dyDescent="0.2">
      <c r="K1595" s="492"/>
      <c r="L1595" s="335"/>
      <c r="M1595" s="487"/>
      <c r="N1595" s="335"/>
    </row>
    <row r="1596" spans="11:14" x14ac:dyDescent="0.2">
      <c r="K1596" s="492"/>
      <c r="L1596" s="335"/>
      <c r="M1596" s="487"/>
      <c r="N1596" s="335"/>
    </row>
    <row r="1597" spans="11:14" x14ac:dyDescent="0.2">
      <c r="K1597" s="492"/>
      <c r="L1597" s="335"/>
      <c r="M1597" s="487"/>
      <c r="N1597" s="335"/>
    </row>
    <row r="1598" spans="11:14" x14ac:dyDescent="0.2">
      <c r="K1598" s="492"/>
      <c r="L1598" s="335"/>
      <c r="M1598" s="487"/>
      <c r="N1598" s="335"/>
    </row>
    <row r="1599" spans="11:14" x14ac:dyDescent="0.2">
      <c r="K1599" s="492"/>
      <c r="L1599" s="335"/>
      <c r="M1599" s="487"/>
      <c r="N1599" s="335"/>
    </row>
    <row r="1600" spans="11:14" x14ac:dyDescent="0.2">
      <c r="K1600" s="492"/>
      <c r="L1600" s="335"/>
      <c r="M1600" s="487"/>
      <c r="N1600" s="335"/>
    </row>
    <row r="1601" spans="11:14" x14ac:dyDescent="0.2">
      <c r="K1601" s="492"/>
      <c r="L1601" s="335"/>
      <c r="M1601" s="487"/>
      <c r="N1601" s="335"/>
    </row>
    <row r="1602" spans="11:14" x14ac:dyDescent="0.2">
      <c r="K1602" s="492"/>
      <c r="L1602" s="335"/>
      <c r="M1602" s="487"/>
      <c r="N1602" s="335"/>
    </row>
    <row r="1603" spans="11:14" x14ac:dyDescent="0.2">
      <c r="K1603" s="492"/>
      <c r="L1603" s="335"/>
      <c r="M1603" s="487"/>
      <c r="N1603" s="335"/>
    </row>
    <row r="1604" spans="11:14" x14ac:dyDescent="0.2">
      <c r="K1604" s="492"/>
      <c r="L1604" s="335"/>
      <c r="M1604" s="487"/>
      <c r="N1604" s="335"/>
    </row>
    <row r="1605" spans="11:14" x14ac:dyDescent="0.2">
      <c r="K1605" s="492"/>
      <c r="L1605" s="335"/>
      <c r="M1605" s="487"/>
      <c r="N1605" s="335"/>
    </row>
    <row r="1606" spans="11:14" x14ac:dyDescent="0.2">
      <c r="K1606" s="492"/>
      <c r="L1606" s="335"/>
      <c r="M1606" s="487"/>
      <c r="N1606" s="335"/>
    </row>
    <row r="1607" spans="11:14" x14ac:dyDescent="0.2">
      <c r="K1607" s="492"/>
      <c r="L1607" s="335"/>
      <c r="M1607" s="487"/>
      <c r="N1607" s="335"/>
    </row>
    <row r="1608" spans="11:14" x14ac:dyDescent="0.2">
      <c r="K1608" s="492"/>
      <c r="L1608" s="335"/>
      <c r="M1608" s="487"/>
      <c r="N1608" s="335"/>
    </row>
    <row r="1609" spans="11:14" x14ac:dyDescent="0.2">
      <c r="K1609" s="492"/>
      <c r="L1609" s="335"/>
      <c r="M1609" s="487"/>
      <c r="N1609" s="335"/>
    </row>
    <row r="1610" spans="11:14" x14ac:dyDescent="0.2">
      <c r="K1610" s="492"/>
      <c r="L1610" s="335"/>
      <c r="M1610" s="487"/>
      <c r="N1610" s="335"/>
    </row>
    <row r="1611" spans="11:14" x14ac:dyDescent="0.2">
      <c r="K1611" s="492"/>
      <c r="L1611" s="335"/>
      <c r="M1611" s="487"/>
      <c r="N1611" s="335"/>
    </row>
    <row r="1612" spans="11:14" x14ac:dyDescent="0.2">
      <c r="K1612" s="492"/>
      <c r="L1612" s="335"/>
      <c r="M1612" s="487"/>
      <c r="N1612" s="335"/>
    </row>
    <row r="1613" spans="11:14" x14ac:dyDescent="0.2">
      <c r="K1613" s="492"/>
      <c r="L1613" s="335"/>
      <c r="M1613" s="487"/>
      <c r="N1613" s="335"/>
    </row>
    <row r="1614" spans="11:14" x14ac:dyDescent="0.2">
      <c r="K1614" s="492"/>
      <c r="L1614" s="335"/>
      <c r="M1614" s="487"/>
      <c r="N1614" s="335"/>
    </row>
    <row r="1615" spans="11:14" x14ac:dyDescent="0.2">
      <c r="K1615" s="492"/>
      <c r="L1615" s="335"/>
      <c r="M1615" s="487"/>
      <c r="N1615" s="335"/>
    </row>
    <row r="1616" spans="11:14" x14ac:dyDescent="0.2">
      <c r="K1616" s="492"/>
      <c r="L1616" s="335"/>
      <c r="M1616" s="487"/>
      <c r="N1616" s="335"/>
    </row>
    <row r="1617" spans="11:14" x14ac:dyDescent="0.2">
      <c r="K1617" s="492"/>
      <c r="L1617" s="335"/>
      <c r="M1617" s="487"/>
      <c r="N1617" s="335"/>
    </row>
    <row r="1618" spans="11:14" x14ac:dyDescent="0.2">
      <c r="K1618" s="492"/>
      <c r="L1618" s="335"/>
      <c r="M1618" s="487"/>
      <c r="N1618" s="335"/>
    </row>
    <row r="1619" spans="11:14" x14ac:dyDescent="0.2">
      <c r="K1619" s="492"/>
      <c r="L1619" s="335"/>
      <c r="M1619" s="487"/>
      <c r="N1619" s="335"/>
    </row>
    <row r="1620" spans="11:14" x14ac:dyDescent="0.2">
      <c r="K1620" s="492"/>
      <c r="L1620" s="335"/>
      <c r="M1620" s="487"/>
      <c r="N1620" s="335"/>
    </row>
    <row r="1621" spans="11:14" x14ac:dyDescent="0.2">
      <c r="K1621" s="492"/>
      <c r="L1621" s="335"/>
      <c r="M1621" s="487"/>
      <c r="N1621" s="335"/>
    </row>
    <row r="1622" spans="11:14" x14ac:dyDescent="0.2">
      <c r="K1622" s="492"/>
      <c r="L1622" s="335"/>
      <c r="M1622" s="487"/>
      <c r="N1622" s="335"/>
    </row>
    <row r="1623" spans="11:14" x14ac:dyDescent="0.2">
      <c r="K1623" s="492"/>
      <c r="L1623" s="335"/>
      <c r="M1623" s="487"/>
      <c r="N1623" s="335"/>
    </row>
    <row r="1624" spans="11:14" x14ac:dyDescent="0.2">
      <c r="K1624" s="492"/>
      <c r="L1624" s="335"/>
      <c r="M1624" s="487"/>
      <c r="N1624" s="335"/>
    </row>
    <row r="1625" spans="11:14" x14ac:dyDescent="0.2">
      <c r="K1625" s="492"/>
      <c r="L1625" s="335"/>
      <c r="M1625" s="487"/>
      <c r="N1625" s="335"/>
    </row>
    <row r="1626" spans="11:14" x14ac:dyDescent="0.2">
      <c r="K1626" s="492"/>
      <c r="L1626" s="335"/>
      <c r="M1626" s="487"/>
      <c r="N1626" s="335"/>
    </row>
    <row r="1627" spans="11:14" x14ac:dyDescent="0.2">
      <c r="K1627" s="492"/>
      <c r="L1627" s="335"/>
      <c r="M1627" s="487"/>
      <c r="N1627" s="335"/>
    </row>
    <row r="1628" spans="11:14" x14ac:dyDescent="0.2">
      <c r="K1628" s="492"/>
      <c r="L1628" s="335"/>
      <c r="M1628" s="487"/>
      <c r="N1628" s="335"/>
    </row>
    <row r="1629" spans="11:14" x14ac:dyDescent="0.2">
      <c r="K1629" s="492"/>
      <c r="L1629" s="335"/>
      <c r="M1629" s="487"/>
      <c r="N1629" s="335"/>
    </row>
    <row r="1630" spans="11:14" x14ac:dyDescent="0.2">
      <c r="K1630" s="492"/>
      <c r="L1630" s="335"/>
      <c r="M1630" s="487"/>
      <c r="N1630" s="335"/>
    </row>
    <row r="1631" spans="11:14" x14ac:dyDescent="0.2">
      <c r="K1631" s="492"/>
      <c r="L1631" s="335"/>
      <c r="M1631" s="487"/>
      <c r="N1631" s="335"/>
    </row>
    <row r="1632" spans="11:14" x14ac:dyDescent="0.2">
      <c r="K1632" s="492"/>
      <c r="L1632" s="335"/>
      <c r="M1632" s="487"/>
      <c r="N1632" s="335"/>
    </row>
    <row r="1633" spans="11:14" x14ac:dyDescent="0.2">
      <c r="K1633" s="492"/>
      <c r="L1633" s="335"/>
      <c r="M1633" s="487"/>
      <c r="N1633" s="335"/>
    </row>
    <row r="1634" spans="11:14" x14ac:dyDescent="0.2">
      <c r="K1634" s="492"/>
      <c r="L1634" s="335"/>
      <c r="M1634" s="487"/>
      <c r="N1634" s="335"/>
    </row>
    <row r="1635" spans="11:14" x14ac:dyDescent="0.2">
      <c r="K1635" s="492"/>
      <c r="L1635" s="335"/>
      <c r="M1635" s="487"/>
      <c r="N1635" s="335"/>
    </row>
    <row r="1636" spans="11:14" x14ac:dyDescent="0.2">
      <c r="K1636" s="492"/>
      <c r="L1636" s="335"/>
      <c r="M1636" s="487"/>
      <c r="N1636" s="335"/>
    </row>
    <row r="1637" spans="11:14" x14ac:dyDescent="0.2">
      <c r="K1637" s="492"/>
      <c r="L1637" s="335"/>
      <c r="M1637" s="487"/>
      <c r="N1637" s="335"/>
    </row>
    <row r="1638" spans="11:14" x14ac:dyDescent="0.2">
      <c r="K1638" s="492"/>
      <c r="L1638" s="335"/>
      <c r="M1638" s="487"/>
      <c r="N1638" s="335"/>
    </row>
    <row r="1639" spans="11:14" x14ac:dyDescent="0.2">
      <c r="K1639" s="492"/>
      <c r="L1639" s="335"/>
      <c r="M1639" s="487"/>
      <c r="N1639" s="335"/>
    </row>
    <row r="1640" spans="11:14" x14ac:dyDescent="0.2">
      <c r="K1640" s="492"/>
      <c r="L1640" s="335"/>
      <c r="M1640" s="487"/>
      <c r="N1640" s="335"/>
    </row>
    <row r="1641" spans="11:14" x14ac:dyDescent="0.2">
      <c r="K1641" s="492"/>
      <c r="L1641" s="335"/>
      <c r="M1641" s="487"/>
      <c r="N1641" s="335"/>
    </row>
    <row r="1642" spans="11:14" x14ac:dyDescent="0.2">
      <c r="K1642" s="492"/>
      <c r="L1642" s="335"/>
      <c r="M1642" s="487"/>
      <c r="N1642" s="335"/>
    </row>
    <row r="1643" spans="11:14" x14ac:dyDescent="0.2">
      <c r="K1643" s="492"/>
      <c r="L1643" s="335"/>
      <c r="M1643" s="487"/>
      <c r="N1643" s="335"/>
    </row>
    <row r="1644" spans="11:14" x14ac:dyDescent="0.2">
      <c r="K1644" s="492"/>
      <c r="L1644" s="335"/>
      <c r="M1644" s="487"/>
      <c r="N1644" s="335"/>
    </row>
    <row r="1645" spans="11:14" x14ac:dyDescent="0.2">
      <c r="K1645" s="492"/>
      <c r="L1645" s="335"/>
      <c r="M1645" s="487"/>
      <c r="N1645" s="335"/>
    </row>
    <row r="1646" spans="11:14" x14ac:dyDescent="0.2">
      <c r="K1646" s="492"/>
      <c r="L1646" s="335"/>
      <c r="M1646" s="487"/>
      <c r="N1646" s="335"/>
    </row>
    <row r="1647" spans="11:14" x14ac:dyDescent="0.2">
      <c r="K1647" s="492"/>
      <c r="L1647" s="335"/>
      <c r="M1647" s="487"/>
      <c r="N1647" s="335"/>
    </row>
    <row r="1648" spans="11:14" x14ac:dyDescent="0.2">
      <c r="K1648" s="492"/>
      <c r="L1648" s="335"/>
      <c r="M1648" s="487"/>
      <c r="N1648" s="335"/>
    </row>
    <row r="1649" spans="11:14" x14ac:dyDescent="0.2">
      <c r="K1649" s="492"/>
      <c r="L1649" s="335"/>
      <c r="M1649" s="487"/>
      <c r="N1649" s="335"/>
    </row>
    <row r="1650" spans="11:14" x14ac:dyDescent="0.2">
      <c r="K1650" s="492"/>
      <c r="L1650" s="335"/>
      <c r="M1650" s="487"/>
      <c r="N1650" s="335"/>
    </row>
    <row r="1651" spans="11:14" x14ac:dyDescent="0.2">
      <c r="K1651" s="492"/>
      <c r="L1651" s="335"/>
      <c r="M1651" s="487"/>
      <c r="N1651" s="335"/>
    </row>
    <row r="1652" spans="11:14" x14ac:dyDescent="0.2">
      <c r="K1652" s="492"/>
      <c r="L1652" s="335"/>
      <c r="M1652" s="487"/>
      <c r="N1652" s="335"/>
    </row>
    <row r="1653" spans="11:14" x14ac:dyDescent="0.2">
      <c r="K1653" s="492"/>
      <c r="L1653" s="335"/>
      <c r="M1653" s="487"/>
      <c r="N1653" s="335"/>
    </row>
    <row r="1654" spans="11:14" x14ac:dyDescent="0.2">
      <c r="K1654" s="492"/>
      <c r="L1654" s="335"/>
      <c r="M1654" s="487"/>
      <c r="N1654" s="335"/>
    </row>
    <row r="1655" spans="11:14" x14ac:dyDescent="0.2">
      <c r="K1655" s="492"/>
      <c r="L1655" s="335"/>
      <c r="M1655" s="487"/>
      <c r="N1655" s="335"/>
    </row>
    <row r="1656" spans="11:14" x14ac:dyDescent="0.2">
      <c r="K1656" s="492"/>
      <c r="L1656" s="335"/>
      <c r="M1656" s="487"/>
      <c r="N1656" s="335"/>
    </row>
    <row r="1657" spans="11:14" x14ac:dyDescent="0.2">
      <c r="K1657" s="492"/>
      <c r="L1657" s="335"/>
      <c r="M1657" s="487"/>
      <c r="N1657" s="335"/>
    </row>
    <row r="1658" spans="11:14" x14ac:dyDescent="0.2">
      <c r="K1658" s="492"/>
      <c r="L1658" s="335"/>
      <c r="M1658" s="487"/>
      <c r="N1658" s="335"/>
    </row>
    <row r="1659" spans="11:14" x14ac:dyDescent="0.2">
      <c r="K1659" s="492"/>
      <c r="L1659" s="335"/>
      <c r="M1659" s="487"/>
      <c r="N1659" s="335"/>
    </row>
    <row r="1660" spans="11:14" x14ac:dyDescent="0.2">
      <c r="K1660" s="492"/>
      <c r="L1660" s="335"/>
      <c r="M1660" s="487"/>
      <c r="N1660" s="335"/>
    </row>
    <row r="1661" spans="11:14" x14ac:dyDescent="0.2">
      <c r="K1661" s="492"/>
      <c r="L1661" s="335"/>
      <c r="M1661" s="487"/>
      <c r="N1661" s="335"/>
    </row>
    <row r="1662" spans="11:14" x14ac:dyDescent="0.2">
      <c r="K1662" s="492"/>
      <c r="L1662" s="335"/>
      <c r="M1662" s="487"/>
      <c r="N1662" s="335"/>
    </row>
    <row r="1663" spans="11:14" x14ac:dyDescent="0.2">
      <c r="K1663" s="492"/>
      <c r="L1663" s="335"/>
      <c r="M1663" s="487"/>
      <c r="N1663" s="335"/>
    </row>
    <row r="1664" spans="11:14" x14ac:dyDescent="0.2">
      <c r="K1664" s="492"/>
      <c r="L1664" s="335"/>
      <c r="M1664" s="487"/>
      <c r="N1664" s="335"/>
    </row>
    <row r="1665" spans="11:14" x14ac:dyDescent="0.2">
      <c r="K1665" s="492"/>
      <c r="L1665" s="335"/>
      <c r="M1665" s="487"/>
      <c r="N1665" s="335"/>
    </row>
    <row r="1666" spans="11:14" x14ac:dyDescent="0.2">
      <c r="K1666" s="492"/>
      <c r="L1666" s="335"/>
      <c r="M1666" s="487"/>
      <c r="N1666" s="335"/>
    </row>
    <row r="1667" spans="11:14" x14ac:dyDescent="0.2">
      <c r="K1667" s="492"/>
      <c r="L1667" s="335"/>
      <c r="M1667" s="487"/>
      <c r="N1667" s="335"/>
    </row>
    <row r="1668" spans="11:14" x14ac:dyDescent="0.2">
      <c r="K1668" s="492"/>
      <c r="L1668" s="335"/>
      <c r="M1668" s="487"/>
      <c r="N1668" s="335"/>
    </row>
    <row r="1669" spans="11:14" x14ac:dyDescent="0.2">
      <c r="K1669" s="492"/>
      <c r="L1669" s="335"/>
      <c r="M1669" s="487"/>
      <c r="N1669" s="335"/>
    </row>
    <row r="1670" spans="11:14" x14ac:dyDescent="0.2">
      <c r="K1670" s="492"/>
      <c r="L1670" s="335"/>
      <c r="M1670" s="487"/>
      <c r="N1670" s="335"/>
    </row>
    <row r="1671" spans="11:14" x14ac:dyDescent="0.2">
      <c r="K1671" s="492"/>
      <c r="L1671" s="335"/>
      <c r="M1671" s="487"/>
      <c r="N1671" s="335"/>
    </row>
    <row r="1672" spans="11:14" x14ac:dyDescent="0.2">
      <c r="K1672" s="492"/>
      <c r="L1672" s="335"/>
      <c r="M1672" s="487"/>
      <c r="N1672" s="335"/>
    </row>
    <row r="1673" spans="11:14" x14ac:dyDescent="0.2">
      <c r="K1673" s="492"/>
      <c r="L1673" s="335"/>
      <c r="M1673" s="487"/>
      <c r="N1673" s="335"/>
    </row>
    <row r="1674" spans="11:14" x14ac:dyDescent="0.2">
      <c r="K1674" s="492"/>
      <c r="L1674" s="335"/>
      <c r="M1674" s="487"/>
      <c r="N1674" s="335"/>
    </row>
    <row r="1675" spans="11:14" x14ac:dyDescent="0.2">
      <c r="K1675" s="492"/>
      <c r="L1675" s="335"/>
      <c r="M1675" s="487"/>
      <c r="N1675" s="335"/>
    </row>
    <row r="1676" spans="11:14" x14ac:dyDescent="0.2">
      <c r="K1676" s="492"/>
      <c r="L1676" s="335"/>
      <c r="M1676" s="487"/>
      <c r="N1676" s="335"/>
    </row>
    <row r="1677" spans="11:14" x14ac:dyDescent="0.2">
      <c r="K1677" s="492"/>
      <c r="L1677" s="335"/>
      <c r="M1677" s="487"/>
      <c r="N1677" s="335"/>
    </row>
    <row r="1678" spans="11:14" x14ac:dyDescent="0.2">
      <c r="K1678" s="492"/>
      <c r="L1678" s="335"/>
      <c r="M1678" s="487"/>
      <c r="N1678" s="335"/>
    </row>
    <row r="1679" spans="11:14" x14ac:dyDescent="0.2">
      <c r="K1679" s="492"/>
      <c r="L1679" s="335"/>
      <c r="M1679" s="487"/>
      <c r="N1679" s="335"/>
    </row>
    <row r="1680" spans="11:14" x14ac:dyDescent="0.2">
      <c r="K1680" s="492"/>
      <c r="L1680" s="335"/>
      <c r="M1680" s="487"/>
      <c r="N1680" s="335"/>
    </row>
    <row r="1681" spans="11:14" x14ac:dyDescent="0.2">
      <c r="K1681" s="492"/>
      <c r="L1681" s="335"/>
      <c r="M1681" s="487"/>
      <c r="N1681" s="335"/>
    </row>
    <row r="1682" spans="11:14" x14ac:dyDescent="0.2">
      <c r="K1682" s="492"/>
      <c r="L1682" s="335"/>
      <c r="M1682" s="487"/>
      <c r="N1682" s="335"/>
    </row>
    <row r="1683" spans="11:14" x14ac:dyDescent="0.2">
      <c r="K1683" s="492"/>
      <c r="L1683" s="335"/>
      <c r="M1683" s="487"/>
      <c r="N1683" s="335"/>
    </row>
    <row r="1684" spans="11:14" x14ac:dyDescent="0.2">
      <c r="K1684" s="492"/>
      <c r="L1684" s="335"/>
      <c r="M1684" s="487"/>
      <c r="N1684" s="335"/>
    </row>
    <row r="1685" spans="11:14" x14ac:dyDescent="0.2">
      <c r="K1685" s="492"/>
      <c r="L1685" s="335"/>
      <c r="M1685" s="487"/>
      <c r="N1685" s="335"/>
    </row>
    <row r="1686" spans="11:14" x14ac:dyDescent="0.2">
      <c r="K1686" s="492"/>
      <c r="L1686" s="335"/>
      <c r="M1686" s="487"/>
      <c r="N1686" s="335"/>
    </row>
    <row r="1687" spans="11:14" x14ac:dyDescent="0.2">
      <c r="K1687" s="492"/>
      <c r="L1687" s="335"/>
      <c r="M1687" s="487"/>
      <c r="N1687" s="335"/>
    </row>
    <row r="1688" spans="11:14" x14ac:dyDescent="0.2">
      <c r="K1688" s="492"/>
      <c r="L1688" s="335"/>
      <c r="M1688" s="487"/>
      <c r="N1688" s="335"/>
    </row>
    <row r="1689" spans="11:14" x14ac:dyDescent="0.2">
      <c r="K1689" s="492"/>
      <c r="L1689" s="335"/>
      <c r="M1689" s="487"/>
      <c r="N1689" s="335"/>
    </row>
    <row r="1690" spans="11:14" x14ac:dyDescent="0.2">
      <c r="K1690" s="492"/>
      <c r="L1690" s="335"/>
      <c r="M1690" s="487"/>
      <c r="N1690" s="335"/>
    </row>
    <row r="1691" spans="11:14" x14ac:dyDescent="0.2">
      <c r="K1691" s="492"/>
      <c r="L1691" s="335"/>
      <c r="M1691" s="487"/>
      <c r="N1691" s="335"/>
    </row>
    <row r="1692" spans="11:14" x14ac:dyDescent="0.2">
      <c r="K1692" s="492"/>
      <c r="L1692" s="335"/>
      <c r="M1692" s="487"/>
      <c r="N1692" s="335"/>
    </row>
    <row r="1693" spans="11:14" x14ac:dyDescent="0.2">
      <c r="K1693" s="492"/>
      <c r="L1693" s="335"/>
      <c r="M1693" s="487"/>
      <c r="N1693" s="335"/>
    </row>
    <row r="1694" spans="11:14" x14ac:dyDescent="0.2">
      <c r="K1694" s="492"/>
      <c r="L1694" s="335"/>
      <c r="M1694" s="487"/>
      <c r="N1694" s="335"/>
    </row>
    <row r="1695" spans="11:14" x14ac:dyDescent="0.2">
      <c r="K1695" s="492"/>
      <c r="L1695" s="335"/>
      <c r="M1695" s="487"/>
      <c r="N1695" s="335"/>
    </row>
    <row r="1696" spans="11:14" x14ac:dyDescent="0.2">
      <c r="K1696" s="492"/>
      <c r="L1696" s="335"/>
      <c r="M1696" s="487"/>
      <c r="N1696" s="335"/>
    </row>
    <row r="1697" spans="11:14" x14ac:dyDescent="0.2">
      <c r="K1697" s="492"/>
      <c r="L1697" s="335"/>
      <c r="M1697" s="487"/>
      <c r="N1697" s="335"/>
    </row>
    <row r="1698" spans="11:14" x14ac:dyDescent="0.2">
      <c r="K1698" s="492"/>
      <c r="L1698" s="335"/>
      <c r="M1698" s="487"/>
      <c r="N1698" s="335"/>
    </row>
    <row r="1699" spans="11:14" x14ac:dyDescent="0.2">
      <c r="K1699" s="492"/>
      <c r="L1699" s="335"/>
      <c r="M1699" s="487"/>
      <c r="N1699" s="335"/>
    </row>
    <row r="1700" spans="11:14" x14ac:dyDescent="0.2">
      <c r="K1700" s="492"/>
      <c r="L1700" s="335"/>
      <c r="M1700" s="487"/>
      <c r="N1700" s="335"/>
    </row>
    <row r="1701" spans="11:14" x14ac:dyDescent="0.2">
      <c r="K1701" s="492"/>
      <c r="L1701" s="335"/>
      <c r="M1701" s="487"/>
      <c r="N1701" s="335"/>
    </row>
    <row r="1702" spans="11:14" x14ac:dyDescent="0.2">
      <c r="K1702" s="492"/>
      <c r="L1702" s="335"/>
      <c r="M1702" s="487"/>
      <c r="N1702" s="335"/>
    </row>
    <row r="1703" spans="11:14" x14ac:dyDescent="0.2">
      <c r="K1703" s="492"/>
      <c r="L1703" s="335"/>
      <c r="M1703" s="487"/>
      <c r="N1703" s="335"/>
    </row>
    <row r="1704" spans="11:14" x14ac:dyDescent="0.2">
      <c r="K1704" s="492"/>
      <c r="L1704" s="335"/>
      <c r="M1704" s="487"/>
      <c r="N1704" s="335"/>
    </row>
    <row r="1705" spans="11:14" x14ac:dyDescent="0.2">
      <c r="K1705" s="492"/>
      <c r="L1705" s="335"/>
      <c r="M1705" s="487"/>
      <c r="N1705" s="335"/>
    </row>
    <row r="1706" spans="11:14" x14ac:dyDescent="0.2">
      <c r="K1706" s="492"/>
      <c r="L1706" s="335"/>
      <c r="M1706" s="487"/>
      <c r="N1706" s="335"/>
    </row>
    <row r="1707" spans="11:14" x14ac:dyDescent="0.2">
      <c r="K1707" s="492"/>
      <c r="L1707" s="335"/>
      <c r="M1707" s="487"/>
      <c r="N1707" s="335"/>
    </row>
    <row r="1708" spans="11:14" x14ac:dyDescent="0.2">
      <c r="K1708" s="492"/>
      <c r="L1708" s="335"/>
      <c r="M1708" s="487"/>
      <c r="N1708" s="335"/>
    </row>
    <row r="1709" spans="11:14" x14ac:dyDescent="0.2">
      <c r="K1709" s="492"/>
      <c r="L1709" s="335"/>
      <c r="M1709" s="487"/>
      <c r="N1709" s="335"/>
    </row>
    <row r="1710" spans="11:14" x14ac:dyDescent="0.2">
      <c r="K1710" s="492"/>
      <c r="L1710" s="335"/>
      <c r="M1710" s="487"/>
      <c r="N1710" s="335"/>
    </row>
    <row r="1711" spans="11:14" x14ac:dyDescent="0.2">
      <c r="K1711" s="492"/>
      <c r="L1711" s="335"/>
      <c r="M1711" s="487"/>
      <c r="N1711" s="335"/>
    </row>
    <row r="1712" spans="11:14" x14ac:dyDescent="0.2">
      <c r="K1712" s="492"/>
      <c r="L1712" s="335"/>
      <c r="M1712" s="487"/>
      <c r="N1712" s="335"/>
    </row>
    <row r="1713" spans="11:14" x14ac:dyDescent="0.2">
      <c r="K1713" s="492"/>
      <c r="L1713" s="335"/>
      <c r="M1713" s="487"/>
      <c r="N1713" s="335"/>
    </row>
    <row r="1714" spans="11:14" x14ac:dyDescent="0.2">
      <c r="K1714" s="492"/>
      <c r="L1714" s="335"/>
      <c r="M1714" s="487"/>
      <c r="N1714" s="335"/>
    </row>
    <row r="1715" spans="11:14" x14ac:dyDescent="0.2">
      <c r="K1715" s="492"/>
      <c r="L1715" s="335"/>
      <c r="M1715" s="487"/>
      <c r="N1715" s="335"/>
    </row>
    <row r="1716" spans="11:14" x14ac:dyDescent="0.2">
      <c r="K1716" s="492"/>
      <c r="L1716" s="335"/>
      <c r="M1716" s="487"/>
      <c r="N1716" s="335"/>
    </row>
    <row r="1717" spans="11:14" x14ac:dyDescent="0.2">
      <c r="K1717" s="492"/>
      <c r="L1717" s="335"/>
      <c r="M1717" s="487"/>
      <c r="N1717" s="335"/>
    </row>
    <row r="1718" spans="11:14" x14ac:dyDescent="0.2">
      <c r="K1718" s="492"/>
      <c r="L1718" s="335"/>
      <c r="M1718" s="487"/>
      <c r="N1718" s="335"/>
    </row>
    <row r="1719" spans="11:14" x14ac:dyDescent="0.2">
      <c r="K1719" s="492"/>
      <c r="L1719" s="335"/>
      <c r="M1719" s="487"/>
      <c r="N1719" s="335"/>
    </row>
    <row r="1720" spans="11:14" x14ac:dyDescent="0.2">
      <c r="K1720" s="492"/>
      <c r="L1720" s="335"/>
      <c r="M1720" s="487"/>
      <c r="N1720" s="335"/>
    </row>
    <row r="1721" spans="11:14" x14ac:dyDescent="0.2">
      <c r="K1721" s="492"/>
      <c r="L1721" s="335"/>
      <c r="M1721" s="487"/>
      <c r="N1721" s="335"/>
    </row>
    <row r="1722" spans="11:14" x14ac:dyDescent="0.2">
      <c r="K1722" s="492"/>
      <c r="L1722" s="335"/>
      <c r="M1722" s="487"/>
      <c r="N1722" s="335"/>
    </row>
    <row r="1723" spans="11:14" x14ac:dyDescent="0.2">
      <c r="K1723" s="492"/>
      <c r="L1723" s="335"/>
      <c r="M1723" s="487"/>
      <c r="N1723" s="335"/>
    </row>
    <row r="1724" spans="11:14" x14ac:dyDescent="0.2">
      <c r="K1724" s="492"/>
      <c r="L1724" s="335"/>
      <c r="M1724" s="487"/>
      <c r="N1724" s="335"/>
    </row>
    <row r="1725" spans="11:14" x14ac:dyDescent="0.2">
      <c r="K1725" s="492"/>
      <c r="L1725" s="335"/>
      <c r="M1725" s="487"/>
      <c r="N1725" s="335"/>
    </row>
    <row r="1726" spans="11:14" x14ac:dyDescent="0.2">
      <c r="K1726" s="492"/>
      <c r="L1726" s="335"/>
      <c r="M1726" s="487"/>
      <c r="N1726" s="335"/>
    </row>
    <row r="1727" spans="11:14" x14ac:dyDescent="0.2">
      <c r="K1727" s="492"/>
      <c r="L1727" s="335"/>
      <c r="M1727" s="487"/>
      <c r="N1727" s="335"/>
    </row>
    <row r="1728" spans="11:14" x14ac:dyDescent="0.2">
      <c r="K1728" s="492"/>
      <c r="L1728" s="335"/>
      <c r="M1728" s="487"/>
      <c r="N1728" s="335"/>
    </row>
    <row r="1729" spans="11:14" x14ac:dyDescent="0.2">
      <c r="K1729" s="492"/>
      <c r="L1729" s="335"/>
      <c r="M1729" s="487"/>
      <c r="N1729" s="335"/>
    </row>
    <row r="1730" spans="11:14" x14ac:dyDescent="0.2">
      <c r="K1730" s="492"/>
      <c r="L1730" s="335"/>
      <c r="M1730" s="487"/>
      <c r="N1730" s="335"/>
    </row>
    <row r="1731" spans="11:14" x14ac:dyDescent="0.2">
      <c r="K1731" s="492"/>
      <c r="L1731" s="335"/>
      <c r="M1731" s="487"/>
      <c r="N1731" s="335"/>
    </row>
    <row r="1732" spans="11:14" x14ac:dyDescent="0.2">
      <c r="K1732" s="492"/>
      <c r="L1732" s="335"/>
      <c r="M1732" s="487"/>
      <c r="N1732" s="335"/>
    </row>
    <row r="1733" spans="11:14" x14ac:dyDescent="0.2">
      <c r="K1733" s="492"/>
      <c r="L1733" s="335"/>
      <c r="M1733" s="487"/>
      <c r="N1733" s="335"/>
    </row>
    <row r="1734" spans="11:14" x14ac:dyDescent="0.2">
      <c r="K1734" s="492"/>
      <c r="L1734" s="335"/>
      <c r="M1734" s="487"/>
      <c r="N1734" s="335"/>
    </row>
    <row r="1735" spans="11:14" x14ac:dyDescent="0.2">
      <c r="K1735" s="492"/>
      <c r="L1735" s="335"/>
      <c r="M1735" s="487"/>
      <c r="N1735" s="335"/>
    </row>
    <row r="1736" spans="11:14" x14ac:dyDescent="0.2">
      <c r="K1736" s="492"/>
      <c r="L1736" s="335"/>
      <c r="M1736" s="487"/>
      <c r="N1736" s="335"/>
    </row>
    <row r="1737" spans="11:14" x14ac:dyDescent="0.2">
      <c r="K1737" s="492"/>
      <c r="L1737" s="335"/>
      <c r="M1737" s="487"/>
      <c r="N1737" s="335"/>
    </row>
    <row r="1738" spans="11:14" x14ac:dyDescent="0.2">
      <c r="K1738" s="492"/>
      <c r="L1738" s="335"/>
      <c r="M1738" s="487"/>
      <c r="N1738" s="335"/>
    </row>
    <row r="1739" spans="11:14" x14ac:dyDescent="0.2">
      <c r="K1739" s="492"/>
      <c r="L1739" s="335"/>
      <c r="M1739" s="487"/>
      <c r="N1739" s="335"/>
    </row>
    <row r="1740" spans="11:14" x14ac:dyDescent="0.2">
      <c r="K1740" s="492"/>
      <c r="L1740" s="335"/>
      <c r="M1740" s="487"/>
      <c r="N1740" s="335"/>
    </row>
    <row r="1741" spans="11:14" x14ac:dyDescent="0.2">
      <c r="K1741" s="492"/>
      <c r="L1741" s="335"/>
      <c r="M1741" s="487"/>
      <c r="N1741" s="335"/>
    </row>
    <row r="1742" spans="11:14" x14ac:dyDescent="0.2">
      <c r="K1742" s="492"/>
      <c r="L1742" s="335"/>
      <c r="M1742" s="487"/>
      <c r="N1742" s="335"/>
    </row>
    <row r="1743" spans="11:14" x14ac:dyDescent="0.2">
      <c r="K1743" s="492"/>
      <c r="L1743" s="335"/>
      <c r="M1743" s="487"/>
      <c r="N1743" s="335"/>
    </row>
    <row r="1744" spans="11:14" x14ac:dyDescent="0.2">
      <c r="K1744" s="492"/>
      <c r="L1744" s="335"/>
      <c r="M1744" s="487"/>
      <c r="N1744" s="335"/>
    </row>
    <row r="1745" spans="11:14" x14ac:dyDescent="0.2">
      <c r="K1745" s="492"/>
      <c r="L1745" s="335"/>
      <c r="M1745" s="487"/>
      <c r="N1745" s="335"/>
    </row>
    <row r="1746" spans="11:14" x14ac:dyDescent="0.2">
      <c r="K1746" s="492"/>
      <c r="L1746" s="335"/>
      <c r="M1746" s="487"/>
      <c r="N1746" s="335"/>
    </row>
    <row r="1747" spans="11:14" x14ac:dyDescent="0.2">
      <c r="K1747" s="492"/>
      <c r="L1747" s="335"/>
      <c r="M1747" s="487"/>
      <c r="N1747" s="335"/>
    </row>
    <row r="1748" spans="11:14" x14ac:dyDescent="0.2">
      <c r="K1748" s="492"/>
      <c r="L1748" s="335"/>
      <c r="M1748" s="487"/>
      <c r="N1748" s="335"/>
    </row>
    <row r="1749" spans="11:14" x14ac:dyDescent="0.2">
      <c r="K1749" s="492"/>
      <c r="L1749" s="335"/>
      <c r="M1749" s="487"/>
      <c r="N1749" s="335"/>
    </row>
    <row r="1750" spans="11:14" x14ac:dyDescent="0.2">
      <c r="K1750" s="492"/>
      <c r="L1750" s="335"/>
      <c r="M1750" s="487"/>
      <c r="N1750" s="335"/>
    </row>
    <row r="1751" spans="11:14" x14ac:dyDescent="0.2">
      <c r="K1751" s="492"/>
      <c r="L1751" s="335"/>
      <c r="M1751" s="487"/>
      <c r="N1751" s="335"/>
    </row>
    <row r="1752" spans="11:14" x14ac:dyDescent="0.2">
      <c r="K1752" s="492"/>
      <c r="L1752" s="335"/>
      <c r="M1752" s="487"/>
      <c r="N1752" s="335"/>
    </row>
    <row r="1753" spans="11:14" x14ac:dyDescent="0.2">
      <c r="K1753" s="492"/>
      <c r="L1753" s="335"/>
      <c r="M1753" s="487"/>
      <c r="N1753" s="335"/>
    </row>
    <row r="1754" spans="11:14" x14ac:dyDescent="0.2">
      <c r="K1754" s="492"/>
      <c r="L1754" s="335"/>
      <c r="M1754" s="487"/>
      <c r="N1754" s="335"/>
    </row>
    <row r="1755" spans="11:14" x14ac:dyDescent="0.2">
      <c r="K1755" s="492"/>
      <c r="L1755" s="335"/>
      <c r="M1755" s="487"/>
      <c r="N1755" s="335"/>
    </row>
    <row r="1756" spans="11:14" x14ac:dyDescent="0.2">
      <c r="K1756" s="492"/>
      <c r="L1756" s="335"/>
      <c r="M1756" s="487"/>
      <c r="N1756" s="335"/>
    </row>
    <row r="1757" spans="11:14" x14ac:dyDescent="0.2">
      <c r="K1757" s="492"/>
      <c r="L1757" s="335"/>
      <c r="M1757" s="487"/>
      <c r="N1757" s="335"/>
    </row>
    <row r="1758" spans="11:14" x14ac:dyDescent="0.2">
      <c r="K1758" s="492"/>
      <c r="L1758" s="335"/>
      <c r="M1758" s="487"/>
      <c r="N1758" s="335"/>
    </row>
    <row r="1759" spans="11:14" x14ac:dyDescent="0.2">
      <c r="K1759" s="492"/>
      <c r="L1759" s="335"/>
      <c r="M1759" s="487"/>
      <c r="N1759" s="335"/>
    </row>
    <row r="1760" spans="11:14" x14ac:dyDescent="0.2">
      <c r="K1760" s="492"/>
      <c r="L1760" s="335"/>
      <c r="M1760" s="487"/>
      <c r="N1760" s="335"/>
    </row>
    <row r="1761" spans="11:14" x14ac:dyDescent="0.2">
      <c r="K1761" s="492"/>
      <c r="L1761" s="335"/>
      <c r="M1761" s="487"/>
      <c r="N1761" s="335"/>
    </row>
    <row r="1762" spans="11:14" x14ac:dyDescent="0.2">
      <c r="K1762" s="492"/>
      <c r="L1762" s="335"/>
      <c r="M1762" s="487"/>
      <c r="N1762" s="335"/>
    </row>
    <row r="1763" spans="11:14" x14ac:dyDescent="0.2">
      <c r="K1763" s="492"/>
      <c r="L1763" s="335"/>
      <c r="M1763" s="487"/>
      <c r="N1763" s="335"/>
    </row>
    <row r="1764" spans="11:14" x14ac:dyDescent="0.2">
      <c r="K1764" s="492"/>
      <c r="L1764" s="335"/>
      <c r="M1764" s="487"/>
      <c r="N1764" s="335"/>
    </row>
    <row r="1765" spans="11:14" x14ac:dyDescent="0.2">
      <c r="K1765" s="492"/>
      <c r="L1765" s="335"/>
      <c r="M1765" s="487"/>
      <c r="N1765" s="335"/>
    </row>
    <row r="1766" spans="11:14" x14ac:dyDescent="0.2">
      <c r="K1766" s="492"/>
      <c r="L1766" s="335"/>
      <c r="M1766" s="487"/>
      <c r="N1766" s="335"/>
    </row>
    <row r="1767" spans="11:14" x14ac:dyDescent="0.2">
      <c r="K1767" s="492"/>
      <c r="L1767" s="335"/>
      <c r="M1767" s="487"/>
      <c r="N1767" s="335"/>
    </row>
    <row r="1768" spans="11:14" x14ac:dyDescent="0.2">
      <c r="K1768" s="492"/>
      <c r="L1768" s="335"/>
      <c r="M1768" s="487"/>
      <c r="N1768" s="335"/>
    </row>
    <row r="1769" spans="11:14" x14ac:dyDescent="0.2">
      <c r="K1769" s="492"/>
      <c r="L1769" s="335"/>
      <c r="M1769" s="487"/>
      <c r="N1769" s="335"/>
    </row>
    <row r="1770" spans="11:14" x14ac:dyDescent="0.2">
      <c r="K1770" s="492"/>
      <c r="L1770" s="335"/>
      <c r="M1770" s="487"/>
      <c r="N1770" s="335"/>
    </row>
    <row r="1771" spans="11:14" x14ac:dyDescent="0.2">
      <c r="K1771" s="492"/>
      <c r="L1771" s="335"/>
      <c r="M1771" s="487"/>
      <c r="N1771" s="335"/>
    </row>
    <row r="1772" spans="11:14" x14ac:dyDescent="0.2">
      <c r="K1772" s="492"/>
      <c r="L1772" s="335"/>
      <c r="M1772" s="487"/>
      <c r="N1772" s="335"/>
    </row>
    <row r="1773" spans="11:14" x14ac:dyDescent="0.2">
      <c r="K1773" s="492"/>
      <c r="L1773" s="335"/>
      <c r="M1773" s="487"/>
      <c r="N1773" s="335"/>
    </row>
    <row r="1774" spans="11:14" x14ac:dyDescent="0.2">
      <c r="K1774" s="492"/>
      <c r="L1774" s="335"/>
      <c r="M1774" s="487"/>
      <c r="N1774" s="335"/>
    </row>
    <row r="1775" spans="11:14" x14ac:dyDescent="0.2">
      <c r="K1775" s="492"/>
      <c r="L1775" s="335"/>
      <c r="M1775" s="487"/>
      <c r="N1775" s="335"/>
    </row>
    <row r="1776" spans="11:14" x14ac:dyDescent="0.2">
      <c r="K1776" s="492"/>
      <c r="L1776" s="335"/>
      <c r="M1776" s="487"/>
      <c r="N1776" s="335"/>
    </row>
    <row r="1777" spans="11:14" x14ac:dyDescent="0.2">
      <c r="K1777" s="492"/>
      <c r="L1777" s="335"/>
      <c r="M1777" s="487"/>
      <c r="N1777" s="335"/>
    </row>
    <row r="1778" spans="11:14" x14ac:dyDescent="0.2">
      <c r="K1778" s="492"/>
      <c r="L1778" s="335"/>
      <c r="M1778" s="487"/>
      <c r="N1778" s="335"/>
    </row>
    <row r="1779" spans="11:14" x14ac:dyDescent="0.2">
      <c r="K1779" s="492"/>
      <c r="L1779" s="335"/>
      <c r="M1779" s="487"/>
      <c r="N1779" s="335"/>
    </row>
    <row r="1780" spans="11:14" x14ac:dyDescent="0.2">
      <c r="K1780" s="492"/>
      <c r="L1780" s="335"/>
      <c r="M1780" s="487"/>
      <c r="N1780" s="335"/>
    </row>
    <row r="1781" spans="11:14" x14ac:dyDescent="0.2">
      <c r="K1781" s="492"/>
      <c r="L1781" s="335"/>
      <c r="M1781" s="487"/>
      <c r="N1781" s="335"/>
    </row>
    <row r="1782" spans="11:14" x14ac:dyDescent="0.2">
      <c r="K1782" s="492"/>
      <c r="L1782" s="335"/>
      <c r="M1782" s="487"/>
      <c r="N1782" s="335"/>
    </row>
    <row r="1783" spans="11:14" x14ac:dyDescent="0.2">
      <c r="K1783" s="492"/>
      <c r="L1783" s="335"/>
      <c r="M1783" s="487"/>
      <c r="N1783" s="335"/>
    </row>
    <row r="1784" spans="11:14" x14ac:dyDescent="0.2">
      <c r="K1784" s="492"/>
      <c r="L1784" s="335"/>
      <c r="M1784" s="487"/>
      <c r="N1784" s="335"/>
    </row>
    <row r="1785" spans="11:14" x14ac:dyDescent="0.2">
      <c r="K1785" s="492"/>
      <c r="L1785" s="335"/>
      <c r="M1785" s="487"/>
      <c r="N1785" s="335"/>
    </row>
    <row r="1786" spans="11:14" x14ac:dyDescent="0.2">
      <c r="K1786" s="492"/>
      <c r="L1786" s="335"/>
      <c r="M1786" s="487"/>
      <c r="N1786" s="335"/>
    </row>
    <row r="1787" spans="11:14" x14ac:dyDescent="0.2">
      <c r="K1787" s="492"/>
      <c r="L1787" s="335"/>
      <c r="M1787" s="487"/>
      <c r="N1787" s="335"/>
    </row>
    <row r="1788" spans="11:14" x14ac:dyDescent="0.2">
      <c r="K1788" s="492"/>
      <c r="L1788" s="335"/>
      <c r="M1788" s="487"/>
      <c r="N1788" s="335"/>
    </row>
    <row r="1789" spans="11:14" x14ac:dyDescent="0.2">
      <c r="K1789" s="492"/>
      <c r="L1789" s="335"/>
      <c r="M1789" s="487"/>
      <c r="N1789" s="335"/>
    </row>
    <row r="1790" spans="11:14" x14ac:dyDescent="0.2">
      <c r="K1790" s="492"/>
      <c r="L1790" s="335"/>
      <c r="M1790" s="487"/>
      <c r="N1790" s="335"/>
    </row>
    <row r="1791" spans="11:14" x14ac:dyDescent="0.2">
      <c r="K1791" s="492"/>
      <c r="L1791" s="335"/>
      <c r="M1791" s="487"/>
      <c r="N1791" s="335"/>
    </row>
    <row r="1792" spans="11:14" x14ac:dyDescent="0.2">
      <c r="K1792" s="492"/>
      <c r="L1792" s="335"/>
      <c r="M1792" s="487"/>
      <c r="N1792" s="335"/>
    </row>
    <row r="1793" spans="11:14" x14ac:dyDescent="0.2">
      <c r="K1793" s="492"/>
      <c r="L1793" s="335"/>
      <c r="M1793" s="487"/>
      <c r="N1793" s="335"/>
    </row>
    <row r="1794" spans="11:14" x14ac:dyDescent="0.2">
      <c r="K1794" s="492"/>
      <c r="L1794" s="335"/>
      <c r="M1794" s="487"/>
      <c r="N1794" s="335"/>
    </row>
    <row r="1795" spans="11:14" x14ac:dyDescent="0.2">
      <c r="K1795" s="492"/>
      <c r="L1795" s="335"/>
      <c r="M1795" s="487"/>
      <c r="N1795" s="335"/>
    </row>
    <row r="1796" spans="11:14" x14ac:dyDescent="0.2">
      <c r="K1796" s="492"/>
      <c r="L1796" s="335"/>
      <c r="M1796" s="487"/>
      <c r="N1796" s="335"/>
    </row>
    <row r="1797" spans="11:14" x14ac:dyDescent="0.2">
      <c r="K1797" s="492"/>
      <c r="L1797" s="335"/>
      <c r="M1797" s="487"/>
      <c r="N1797" s="335"/>
    </row>
    <row r="1798" spans="11:14" x14ac:dyDescent="0.2">
      <c r="K1798" s="492"/>
      <c r="L1798" s="335"/>
      <c r="M1798" s="487"/>
      <c r="N1798" s="335"/>
    </row>
    <row r="1799" spans="11:14" x14ac:dyDescent="0.2">
      <c r="K1799" s="492"/>
      <c r="L1799" s="335"/>
      <c r="M1799" s="487"/>
      <c r="N1799" s="335"/>
    </row>
    <row r="1800" spans="11:14" x14ac:dyDescent="0.2">
      <c r="K1800" s="492"/>
      <c r="L1800" s="335"/>
      <c r="M1800" s="487"/>
      <c r="N1800" s="335"/>
    </row>
    <row r="1801" spans="11:14" x14ac:dyDescent="0.2">
      <c r="K1801" s="492"/>
      <c r="L1801" s="335"/>
      <c r="M1801" s="487"/>
      <c r="N1801" s="335"/>
    </row>
    <row r="1802" spans="11:14" x14ac:dyDescent="0.2">
      <c r="K1802" s="492"/>
      <c r="L1802" s="335"/>
      <c r="M1802" s="487"/>
      <c r="N1802" s="335"/>
    </row>
    <row r="1803" spans="11:14" x14ac:dyDescent="0.2">
      <c r="K1803" s="492"/>
      <c r="L1803" s="335"/>
      <c r="M1803" s="487"/>
      <c r="N1803" s="335"/>
    </row>
    <row r="1804" spans="11:14" x14ac:dyDescent="0.2">
      <c r="K1804" s="492"/>
      <c r="L1804" s="335"/>
      <c r="M1804" s="487"/>
      <c r="N1804" s="335"/>
    </row>
    <row r="1805" spans="11:14" x14ac:dyDescent="0.2">
      <c r="K1805" s="492"/>
      <c r="L1805" s="335"/>
      <c r="M1805" s="487"/>
      <c r="N1805" s="335"/>
    </row>
    <row r="1806" spans="11:14" x14ac:dyDescent="0.2">
      <c r="K1806" s="492"/>
      <c r="L1806" s="335"/>
      <c r="M1806" s="487"/>
      <c r="N1806" s="335"/>
    </row>
    <row r="1807" spans="11:14" x14ac:dyDescent="0.2">
      <c r="K1807" s="492"/>
      <c r="L1807" s="335"/>
      <c r="M1807" s="487"/>
      <c r="N1807" s="335"/>
    </row>
    <row r="1808" spans="11:14" x14ac:dyDescent="0.2">
      <c r="K1808" s="492"/>
      <c r="L1808" s="335"/>
      <c r="M1808" s="487"/>
      <c r="N1808" s="335"/>
    </row>
    <row r="1809" spans="11:14" x14ac:dyDescent="0.2">
      <c r="K1809" s="492"/>
      <c r="L1809" s="335"/>
      <c r="M1809" s="487"/>
      <c r="N1809" s="335"/>
    </row>
    <row r="1810" spans="11:14" x14ac:dyDescent="0.2">
      <c r="K1810" s="492"/>
      <c r="L1810" s="335"/>
      <c r="M1810" s="487"/>
      <c r="N1810" s="335"/>
    </row>
    <row r="1811" spans="11:14" x14ac:dyDescent="0.2">
      <c r="K1811" s="492"/>
      <c r="L1811" s="335"/>
      <c r="M1811" s="487"/>
      <c r="N1811" s="335"/>
    </row>
    <row r="1812" spans="11:14" x14ac:dyDescent="0.2">
      <c r="K1812" s="492"/>
      <c r="L1812" s="335"/>
      <c r="M1812" s="487"/>
      <c r="N1812" s="335"/>
    </row>
    <row r="1813" spans="11:14" x14ac:dyDescent="0.2">
      <c r="K1813" s="492"/>
      <c r="L1813" s="335"/>
      <c r="M1813" s="487"/>
      <c r="N1813" s="335"/>
    </row>
    <row r="1814" spans="11:14" x14ac:dyDescent="0.2">
      <c r="K1814" s="492"/>
      <c r="L1814" s="335"/>
      <c r="M1814" s="487"/>
      <c r="N1814" s="335"/>
    </row>
    <row r="1815" spans="11:14" x14ac:dyDescent="0.2">
      <c r="K1815" s="492"/>
      <c r="L1815" s="335"/>
      <c r="M1815" s="487"/>
      <c r="N1815" s="335"/>
    </row>
    <row r="1816" spans="11:14" x14ac:dyDescent="0.2">
      <c r="K1816" s="492"/>
      <c r="L1816" s="335"/>
      <c r="M1816" s="487"/>
      <c r="N1816" s="335"/>
    </row>
    <row r="1817" spans="11:14" x14ac:dyDescent="0.2">
      <c r="K1817" s="492"/>
      <c r="L1817" s="335"/>
      <c r="M1817" s="487"/>
      <c r="N1817" s="335"/>
    </row>
    <row r="1818" spans="11:14" x14ac:dyDescent="0.2">
      <c r="K1818" s="492"/>
      <c r="L1818" s="335"/>
      <c r="M1818" s="487"/>
      <c r="N1818" s="335"/>
    </row>
    <row r="1819" spans="11:14" x14ac:dyDescent="0.2">
      <c r="K1819" s="492"/>
      <c r="L1819" s="335"/>
      <c r="M1819" s="487"/>
      <c r="N1819" s="335"/>
    </row>
    <row r="1820" spans="11:14" x14ac:dyDescent="0.2">
      <c r="K1820" s="492"/>
      <c r="L1820" s="335"/>
      <c r="M1820" s="487"/>
      <c r="N1820" s="335"/>
    </row>
    <row r="1821" spans="11:14" x14ac:dyDescent="0.2">
      <c r="K1821" s="492"/>
      <c r="L1821" s="335"/>
      <c r="M1821" s="487"/>
      <c r="N1821" s="335"/>
    </row>
    <row r="1822" spans="11:14" x14ac:dyDescent="0.2">
      <c r="K1822" s="492"/>
      <c r="L1822" s="335"/>
      <c r="M1822" s="487"/>
      <c r="N1822" s="335"/>
    </row>
    <row r="1823" spans="11:14" x14ac:dyDescent="0.2">
      <c r="K1823" s="492"/>
      <c r="L1823" s="335"/>
      <c r="M1823" s="487"/>
      <c r="N1823" s="335"/>
    </row>
    <row r="1824" spans="11:14" x14ac:dyDescent="0.2">
      <c r="K1824" s="492"/>
      <c r="L1824" s="335"/>
      <c r="M1824" s="487"/>
      <c r="N1824" s="335"/>
    </row>
    <row r="1825" spans="11:14" x14ac:dyDescent="0.2">
      <c r="K1825" s="492"/>
      <c r="L1825" s="335"/>
      <c r="M1825" s="487"/>
      <c r="N1825" s="335"/>
    </row>
    <row r="1826" spans="11:14" x14ac:dyDescent="0.2">
      <c r="K1826" s="492"/>
      <c r="L1826" s="335"/>
      <c r="M1826" s="487"/>
      <c r="N1826" s="335"/>
    </row>
    <row r="1827" spans="11:14" x14ac:dyDescent="0.2">
      <c r="K1827" s="492"/>
      <c r="L1827" s="335"/>
      <c r="M1827" s="487"/>
      <c r="N1827" s="335"/>
    </row>
    <row r="1828" spans="11:14" x14ac:dyDescent="0.2">
      <c r="K1828" s="492"/>
      <c r="L1828" s="335"/>
      <c r="M1828" s="487"/>
      <c r="N1828" s="335"/>
    </row>
    <row r="1829" spans="11:14" x14ac:dyDescent="0.2">
      <c r="K1829" s="492"/>
      <c r="L1829" s="335"/>
      <c r="M1829" s="487"/>
      <c r="N1829" s="335"/>
    </row>
    <row r="1830" spans="11:14" x14ac:dyDescent="0.2">
      <c r="K1830" s="492"/>
      <c r="L1830" s="335"/>
      <c r="M1830" s="487"/>
      <c r="N1830" s="335"/>
    </row>
    <row r="1831" spans="11:14" x14ac:dyDescent="0.2">
      <c r="K1831" s="492"/>
      <c r="L1831" s="335"/>
      <c r="M1831" s="487"/>
      <c r="N1831" s="335"/>
    </row>
    <row r="1832" spans="11:14" x14ac:dyDescent="0.2">
      <c r="K1832" s="492"/>
      <c r="L1832" s="335"/>
      <c r="M1832" s="487"/>
      <c r="N1832" s="335"/>
    </row>
    <row r="1833" spans="11:14" x14ac:dyDescent="0.2">
      <c r="K1833" s="492"/>
      <c r="L1833" s="335"/>
      <c r="M1833" s="487"/>
      <c r="N1833" s="335"/>
    </row>
    <row r="1834" spans="11:14" x14ac:dyDescent="0.2">
      <c r="K1834" s="492"/>
      <c r="L1834" s="335"/>
      <c r="M1834" s="487"/>
      <c r="N1834" s="335"/>
    </row>
    <row r="1835" spans="11:14" x14ac:dyDescent="0.2">
      <c r="K1835" s="492"/>
      <c r="L1835" s="335"/>
      <c r="M1835" s="487"/>
      <c r="N1835" s="335"/>
    </row>
    <row r="1836" spans="11:14" x14ac:dyDescent="0.2">
      <c r="K1836" s="492"/>
      <c r="L1836" s="335"/>
      <c r="M1836" s="487"/>
      <c r="N1836" s="335"/>
    </row>
    <row r="1837" spans="11:14" x14ac:dyDescent="0.2">
      <c r="K1837" s="492"/>
      <c r="L1837" s="335"/>
      <c r="M1837" s="487"/>
      <c r="N1837" s="335"/>
    </row>
    <row r="1838" spans="11:14" x14ac:dyDescent="0.2">
      <c r="K1838" s="492"/>
      <c r="L1838" s="335"/>
      <c r="M1838" s="487"/>
      <c r="N1838" s="335"/>
    </row>
    <row r="1839" spans="11:14" x14ac:dyDescent="0.2">
      <c r="K1839" s="492"/>
      <c r="L1839" s="335"/>
      <c r="M1839" s="487"/>
      <c r="N1839" s="335"/>
    </row>
    <row r="1840" spans="11:14" x14ac:dyDescent="0.2">
      <c r="K1840" s="492"/>
      <c r="L1840" s="335"/>
      <c r="M1840" s="487"/>
      <c r="N1840" s="335"/>
    </row>
    <row r="1841" spans="11:14" x14ac:dyDescent="0.2">
      <c r="K1841" s="492"/>
      <c r="L1841" s="335"/>
      <c r="M1841" s="487"/>
      <c r="N1841" s="335"/>
    </row>
    <row r="1842" spans="11:14" x14ac:dyDescent="0.2">
      <c r="K1842" s="492"/>
      <c r="L1842" s="335"/>
      <c r="M1842" s="487"/>
      <c r="N1842" s="335"/>
    </row>
    <row r="1843" spans="11:14" x14ac:dyDescent="0.2">
      <c r="K1843" s="492"/>
      <c r="L1843" s="335"/>
      <c r="M1843" s="487"/>
      <c r="N1843" s="335"/>
    </row>
    <row r="1844" spans="11:14" x14ac:dyDescent="0.2">
      <c r="K1844" s="492"/>
      <c r="L1844" s="335"/>
      <c r="M1844" s="487"/>
      <c r="N1844" s="335"/>
    </row>
    <row r="1845" spans="11:14" x14ac:dyDescent="0.2">
      <c r="K1845" s="492"/>
      <c r="L1845" s="335"/>
      <c r="M1845" s="487"/>
      <c r="N1845" s="335"/>
    </row>
    <row r="1846" spans="11:14" x14ac:dyDescent="0.2">
      <c r="K1846" s="492"/>
      <c r="L1846" s="335"/>
      <c r="M1846" s="487"/>
      <c r="N1846" s="335"/>
    </row>
    <row r="1847" spans="11:14" x14ac:dyDescent="0.2">
      <c r="K1847" s="492"/>
      <c r="L1847" s="335"/>
      <c r="M1847" s="487"/>
      <c r="N1847" s="335"/>
    </row>
    <row r="1848" spans="11:14" x14ac:dyDescent="0.2">
      <c r="K1848" s="492"/>
      <c r="L1848" s="335"/>
      <c r="M1848" s="487"/>
      <c r="N1848" s="335"/>
    </row>
    <row r="1849" spans="11:14" x14ac:dyDescent="0.2">
      <c r="K1849" s="492"/>
      <c r="L1849" s="335"/>
      <c r="M1849" s="487"/>
      <c r="N1849" s="335"/>
    </row>
    <row r="1850" spans="11:14" x14ac:dyDescent="0.2">
      <c r="K1850" s="492"/>
      <c r="L1850" s="335"/>
      <c r="M1850" s="487"/>
      <c r="N1850" s="335"/>
    </row>
    <row r="1851" spans="11:14" x14ac:dyDescent="0.2">
      <c r="K1851" s="492"/>
      <c r="L1851" s="335"/>
      <c r="M1851" s="487"/>
      <c r="N1851" s="335"/>
    </row>
    <row r="1852" spans="11:14" x14ac:dyDescent="0.2">
      <c r="K1852" s="492"/>
      <c r="L1852" s="335"/>
      <c r="M1852" s="487"/>
      <c r="N1852" s="335"/>
    </row>
    <row r="1853" spans="11:14" x14ac:dyDescent="0.2">
      <c r="K1853" s="492"/>
      <c r="L1853" s="335"/>
      <c r="M1853" s="487"/>
      <c r="N1853" s="335"/>
    </row>
    <row r="1854" spans="11:14" x14ac:dyDescent="0.2">
      <c r="K1854" s="492"/>
      <c r="L1854" s="335"/>
      <c r="M1854" s="487"/>
      <c r="N1854" s="335"/>
    </row>
    <row r="1855" spans="11:14" x14ac:dyDescent="0.2">
      <c r="K1855" s="492"/>
      <c r="L1855" s="335"/>
      <c r="M1855" s="487"/>
      <c r="N1855" s="335"/>
    </row>
    <row r="1856" spans="11:14" x14ac:dyDescent="0.2">
      <c r="K1856" s="492"/>
      <c r="L1856" s="335"/>
      <c r="M1856" s="487"/>
      <c r="N1856" s="335"/>
    </row>
    <row r="1857" spans="11:14" x14ac:dyDescent="0.2">
      <c r="K1857" s="492"/>
      <c r="L1857" s="335"/>
      <c r="M1857" s="487"/>
      <c r="N1857" s="335"/>
    </row>
    <row r="1858" spans="11:14" x14ac:dyDescent="0.2">
      <c r="K1858" s="492"/>
      <c r="L1858" s="335"/>
      <c r="M1858" s="487"/>
      <c r="N1858" s="335"/>
    </row>
    <row r="1859" spans="11:14" x14ac:dyDescent="0.2">
      <c r="K1859" s="492"/>
      <c r="L1859" s="335"/>
      <c r="M1859" s="487"/>
      <c r="N1859" s="335"/>
    </row>
    <row r="1860" spans="11:14" x14ac:dyDescent="0.2">
      <c r="K1860" s="492"/>
      <c r="L1860" s="335"/>
      <c r="M1860" s="487"/>
      <c r="N1860" s="335"/>
    </row>
    <row r="1861" spans="11:14" x14ac:dyDescent="0.2">
      <c r="K1861" s="492"/>
      <c r="L1861" s="335"/>
      <c r="M1861" s="487"/>
      <c r="N1861" s="335"/>
    </row>
    <row r="1862" spans="11:14" x14ac:dyDescent="0.2">
      <c r="K1862" s="492"/>
      <c r="L1862" s="335"/>
      <c r="M1862" s="487"/>
      <c r="N1862" s="335"/>
    </row>
    <row r="1863" spans="11:14" x14ac:dyDescent="0.2">
      <c r="K1863" s="492"/>
      <c r="L1863" s="335"/>
      <c r="M1863" s="487"/>
      <c r="N1863" s="335"/>
    </row>
    <row r="1864" spans="11:14" x14ac:dyDescent="0.2">
      <c r="K1864" s="492"/>
      <c r="L1864" s="335"/>
      <c r="M1864" s="487"/>
      <c r="N1864" s="335"/>
    </row>
    <row r="1865" spans="11:14" x14ac:dyDescent="0.2">
      <c r="K1865" s="492"/>
      <c r="L1865" s="335"/>
      <c r="M1865" s="487"/>
      <c r="N1865" s="335"/>
    </row>
    <row r="1866" spans="11:14" x14ac:dyDescent="0.2">
      <c r="K1866" s="492"/>
      <c r="L1866" s="335"/>
      <c r="M1866" s="487"/>
      <c r="N1866" s="335"/>
    </row>
    <row r="1867" spans="11:14" x14ac:dyDescent="0.2">
      <c r="K1867" s="492"/>
      <c r="L1867" s="335"/>
      <c r="M1867" s="487"/>
      <c r="N1867" s="335"/>
    </row>
    <row r="1868" spans="11:14" x14ac:dyDescent="0.2">
      <c r="K1868" s="492"/>
      <c r="L1868" s="335"/>
      <c r="M1868" s="487"/>
      <c r="N1868" s="335"/>
    </row>
    <row r="1869" spans="11:14" x14ac:dyDescent="0.2">
      <c r="K1869" s="492"/>
      <c r="L1869" s="335"/>
      <c r="M1869" s="487"/>
      <c r="N1869" s="335"/>
    </row>
    <row r="1870" spans="11:14" x14ac:dyDescent="0.2">
      <c r="K1870" s="492"/>
      <c r="L1870" s="335"/>
      <c r="M1870" s="487"/>
      <c r="N1870" s="335"/>
    </row>
    <row r="1871" spans="11:14" x14ac:dyDescent="0.2">
      <c r="K1871" s="492"/>
      <c r="L1871" s="335"/>
      <c r="M1871" s="487"/>
      <c r="N1871" s="335"/>
    </row>
    <row r="1872" spans="11:14" x14ac:dyDescent="0.2">
      <c r="K1872" s="492"/>
      <c r="L1872" s="335"/>
      <c r="M1872" s="487"/>
      <c r="N1872" s="335"/>
    </row>
    <row r="1873" spans="11:14" x14ac:dyDescent="0.2">
      <c r="K1873" s="492"/>
      <c r="L1873" s="335"/>
      <c r="M1873" s="487"/>
      <c r="N1873" s="335"/>
    </row>
    <row r="1874" spans="11:14" x14ac:dyDescent="0.2">
      <c r="K1874" s="492"/>
      <c r="L1874" s="335"/>
      <c r="M1874" s="487"/>
      <c r="N1874" s="335"/>
    </row>
    <row r="1875" spans="11:14" x14ac:dyDescent="0.2">
      <c r="K1875" s="492"/>
      <c r="L1875" s="335"/>
      <c r="M1875" s="487"/>
      <c r="N1875" s="335"/>
    </row>
    <row r="1876" spans="11:14" x14ac:dyDescent="0.2">
      <c r="K1876" s="492"/>
      <c r="L1876" s="335"/>
      <c r="M1876" s="487"/>
      <c r="N1876" s="335"/>
    </row>
    <row r="1877" spans="11:14" x14ac:dyDescent="0.2">
      <c r="K1877" s="492"/>
      <c r="L1877" s="335"/>
      <c r="M1877" s="487"/>
      <c r="N1877" s="335"/>
    </row>
    <row r="1878" spans="11:14" x14ac:dyDescent="0.2">
      <c r="K1878" s="492"/>
      <c r="L1878" s="335"/>
      <c r="M1878" s="487"/>
      <c r="N1878" s="335"/>
    </row>
    <row r="1879" spans="11:14" x14ac:dyDescent="0.2">
      <c r="K1879" s="492"/>
      <c r="L1879" s="335"/>
      <c r="M1879" s="487"/>
      <c r="N1879" s="335"/>
    </row>
    <row r="1880" spans="11:14" x14ac:dyDescent="0.2">
      <c r="K1880" s="492"/>
      <c r="L1880" s="335"/>
      <c r="M1880" s="487"/>
      <c r="N1880" s="335"/>
    </row>
    <row r="1881" spans="11:14" x14ac:dyDescent="0.2">
      <c r="K1881" s="492"/>
      <c r="L1881" s="335"/>
      <c r="M1881" s="487"/>
      <c r="N1881" s="335"/>
    </row>
    <row r="1882" spans="11:14" x14ac:dyDescent="0.2">
      <c r="K1882" s="492"/>
      <c r="L1882" s="335"/>
      <c r="M1882" s="487"/>
      <c r="N1882" s="335"/>
    </row>
    <row r="1883" spans="11:14" x14ac:dyDescent="0.2">
      <c r="K1883" s="492"/>
      <c r="L1883" s="335"/>
      <c r="M1883" s="487"/>
      <c r="N1883" s="335"/>
    </row>
    <row r="1884" spans="11:14" x14ac:dyDescent="0.2">
      <c r="K1884" s="492"/>
      <c r="L1884" s="335"/>
      <c r="M1884" s="487"/>
      <c r="N1884" s="335"/>
    </row>
    <row r="1885" spans="11:14" x14ac:dyDescent="0.2">
      <c r="K1885" s="492"/>
      <c r="L1885" s="335"/>
      <c r="M1885" s="487"/>
      <c r="N1885" s="335"/>
    </row>
    <row r="1886" spans="11:14" x14ac:dyDescent="0.2">
      <c r="K1886" s="492"/>
      <c r="L1886" s="335"/>
      <c r="M1886" s="487"/>
      <c r="N1886" s="335"/>
    </row>
    <row r="1887" spans="11:14" x14ac:dyDescent="0.2">
      <c r="K1887" s="492"/>
      <c r="L1887" s="335"/>
      <c r="M1887" s="487"/>
      <c r="N1887" s="335"/>
    </row>
    <row r="1888" spans="11:14" x14ac:dyDescent="0.2">
      <c r="K1888" s="492"/>
      <c r="L1888" s="335"/>
      <c r="M1888" s="487"/>
      <c r="N1888" s="335"/>
    </row>
    <row r="1889" spans="11:14" x14ac:dyDescent="0.2">
      <c r="K1889" s="492"/>
      <c r="L1889" s="335"/>
      <c r="M1889" s="487"/>
      <c r="N1889" s="335"/>
    </row>
    <row r="1890" spans="11:14" x14ac:dyDescent="0.2">
      <c r="K1890" s="492"/>
      <c r="L1890" s="335"/>
      <c r="M1890" s="487"/>
      <c r="N1890" s="335"/>
    </row>
    <row r="1891" spans="11:14" x14ac:dyDescent="0.2">
      <c r="K1891" s="492"/>
      <c r="L1891" s="335"/>
      <c r="M1891" s="487"/>
      <c r="N1891" s="335"/>
    </row>
    <row r="1892" spans="11:14" x14ac:dyDescent="0.2">
      <c r="K1892" s="492"/>
      <c r="L1892" s="335"/>
      <c r="M1892" s="487"/>
      <c r="N1892" s="335"/>
    </row>
    <row r="1893" spans="11:14" x14ac:dyDescent="0.2">
      <c r="K1893" s="492"/>
      <c r="L1893" s="335"/>
      <c r="M1893" s="487"/>
      <c r="N1893" s="335"/>
    </row>
    <row r="1894" spans="11:14" x14ac:dyDescent="0.2">
      <c r="K1894" s="492"/>
      <c r="L1894" s="335"/>
      <c r="M1894" s="487"/>
      <c r="N1894" s="335"/>
    </row>
    <row r="1895" spans="11:14" x14ac:dyDescent="0.2">
      <c r="K1895" s="492"/>
      <c r="L1895" s="335"/>
      <c r="M1895" s="487"/>
      <c r="N1895" s="335"/>
    </row>
    <row r="1896" spans="11:14" x14ac:dyDescent="0.2">
      <c r="K1896" s="492"/>
      <c r="L1896" s="335"/>
      <c r="M1896" s="487"/>
      <c r="N1896" s="335"/>
    </row>
    <row r="1897" spans="11:14" x14ac:dyDescent="0.2">
      <c r="K1897" s="492"/>
      <c r="L1897" s="335"/>
      <c r="M1897" s="487"/>
      <c r="N1897" s="335"/>
    </row>
    <row r="1898" spans="11:14" x14ac:dyDescent="0.2">
      <c r="K1898" s="492"/>
      <c r="L1898" s="335"/>
      <c r="M1898" s="487"/>
      <c r="N1898" s="335"/>
    </row>
    <row r="1899" spans="11:14" x14ac:dyDescent="0.2">
      <c r="K1899" s="492"/>
      <c r="L1899" s="335"/>
      <c r="M1899" s="487"/>
      <c r="N1899" s="335"/>
    </row>
    <row r="1900" spans="11:14" x14ac:dyDescent="0.2">
      <c r="K1900" s="492"/>
      <c r="L1900" s="335"/>
      <c r="M1900" s="487"/>
      <c r="N1900" s="335"/>
    </row>
    <row r="1901" spans="11:14" x14ac:dyDescent="0.2">
      <c r="K1901" s="492"/>
      <c r="L1901" s="335"/>
      <c r="M1901" s="487"/>
      <c r="N1901" s="335"/>
    </row>
    <row r="1902" spans="11:14" x14ac:dyDescent="0.2">
      <c r="K1902" s="492"/>
      <c r="L1902" s="335"/>
      <c r="M1902" s="487"/>
      <c r="N1902" s="335"/>
    </row>
    <row r="1903" spans="11:14" x14ac:dyDescent="0.2">
      <c r="K1903" s="492"/>
      <c r="L1903" s="335"/>
      <c r="M1903" s="487"/>
      <c r="N1903" s="335"/>
    </row>
    <row r="1904" spans="11:14" x14ac:dyDescent="0.2">
      <c r="K1904" s="492"/>
      <c r="L1904" s="335"/>
      <c r="M1904" s="487"/>
      <c r="N1904" s="335"/>
    </row>
    <row r="1905" spans="11:14" x14ac:dyDescent="0.2">
      <c r="K1905" s="492"/>
      <c r="L1905" s="335"/>
      <c r="M1905" s="487"/>
      <c r="N1905" s="335"/>
    </row>
    <row r="1906" spans="11:14" x14ac:dyDescent="0.2">
      <c r="K1906" s="492"/>
      <c r="L1906" s="335"/>
      <c r="M1906" s="487"/>
      <c r="N1906" s="335"/>
    </row>
    <row r="1907" spans="11:14" x14ac:dyDescent="0.2">
      <c r="K1907" s="492"/>
      <c r="L1907" s="335"/>
      <c r="M1907" s="487"/>
      <c r="N1907" s="335"/>
    </row>
    <row r="1908" spans="11:14" x14ac:dyDescent="0.2">
      <c r="K1908" s="492"/>
      <c r="L1908" s="335"/>
      <c r="M1908" s="487"/>
      <c r="N1908" s="335"/>
    </row>
    <row r="1909" spans="11:14" x14ac:dyDescent="0.2">
      <c r="K1909" s="492"/>
      <c r="L1909" s="335"/>
      <c r="M1909" s="487"/>
      <c r="N1909" s="335"/>
    </row>
    <row r="1910" spans="11:14" x14ac:dyDescent="0.2">
      <c r="K1910" s="492"/>
      <c r="L1910" s="335"/>
      <c r="M1910" s="487"/>
      <c r="N1910" s="335"/>
    </row>
    <row r="1911" spans="11:14" x14ac:dyDescent="0.2">
      <c r="K1911" s="492"/>
      <c r="L1911" s="335"/>
      <c r="M1911" s="487"/>
      <c r="N1911" s="335"/>
    </row>
    <row r="1912" spans="11:14" x14ac:dyDescent="0.2">
      <c r="K1912" s="492"/>
      <c r="L1912" s="335"/>
      <c r="M1912" s="487"/>
      <c r="N1912" s="335"/>
    </row>
    <row r="1913" spans="11:14" x14ac:dyDescent="0.2">
      <c r="K1913" s="492"/>
      <c r="L1913" s="335"/>
      <c r="M1913" s="487"/>
      <c r="N1913" s="335"/>
    </row>
    <row r="1914" spans="11:14" x14ac:dyDescent="0.2">
      <c r="K1914" s="492"/>
      <c r="L1914" s="335"/>
      <c r="M1914" s="487"/>
      <c r="N1914" s="335"/>
    </row>
    <row r="1915" spans="11:14" x14ac:dyDescent="0.2">
      <c r="K1915" s="492"/>
      <c r="L1915" s="335"/>
      <c r="M1915" s="487"/>
      <c r="N1915" s="335"/>
    </row>
    <row r="1916" spans="11:14" x14ac:dyDescent="0.2">
      <c r="K1916" s="492"/>
      <c r="L1916" s="335"/>
      <c r="M1916" s="487"/>
      <c r="N1916" s="335"/>
    </row>
    <row r="1917" spans="11:14" x14ac:dyDescent="0.2">
      <c r="K1917" s="492"/>
      <c r="L1917" s="335"/>
      <c r="M1917" s="487"/>
      <c r="N1917" s="335"/>
    </row>
    <row r="1918" spans="11:14" x14ac:dyDescent="0.2">
      <c r="K1918" s="492"/>
      <c r="L1918" s="335"/>
      <c r="M1918" s="487"/>
      <c r="N1918" s="335"/>
    </row>
    <row r="1919" spans="11:14" x14ac:dyDescent="0.2">
      <c r="K1919" s="492"/>
      <c r="L1919" s="335"/>
      <c r="M1919" s="487"/>
      <c r="N1919" s="335"/>
    </row>
    <row r="1920" spans="11:14" x14ac:dyDescent="0.2">
      <c r="K1920" s="492"/>
      <c r="L1920" s="335"/>
      <c r="M1920" s="487"/>
      <c r="N1920" s="335"/>
    </row>
    <row r="1921" spans="11:14" x14ac:dyDescent="0.2">
      <c r="K1921" s="492"/>
      <c r="L1921" s="335"/>
      <c r="M1921" s="487"/>
      <c r="N1921" s="335"/>
    </row>
    <row r="1922" spans="11:14" x14ac:dyDescent="0.2">
      <c r="K1922" s="492"/>
      <c r="L1922" s="335"/>
      <c r="M1922" s="487"/>
      <c r="N1922" s="335"/>
    </row>
    <row r="1923" spans="11:14" x14ac:dyDescent="0.2">
      <c r="K1923" s="492"/>
      <c r="L1923" s="335"/>
      <c r="M1923" s="487"/>
      <c r="N1923" s="335"/>
    </row>
    <row r="1924" spans="11:14" x14ac:dyDescent="0.2">
      <c r="K1924" s="492"/>
      <c r="L1924" s="335"/>
      <c r="M1924" s="487"/>
      <c r="N1924" s="335"/>
    </row>
    <row r="1925" spans="11:14" x14ac:dyDescent="0.2">
      <c r="K1925" s="492"/>
      <c r="L1925" s="335"/>
      <c r="M1925" s="487"/>
      <c r="N1925" s="335"/>
    </row>
    <row r="1926" spans="11:14" x14ac:dyDescent="0.2">
      <c r="K1926" s="492"/>
      <c r="L1926" s="335"/>
      <c r="M1926" s="487"/>
      <c r="N1926" s="335"/>
    </row>
    <row r="1927" spans="11:14" x14ac:dyDescent="0.2">
      <c r="K1927" s="492"/>
      <c r="L1927" s="335"/>
      <c r="M1927" s="487"/>
      <c r="N1927" s="335"/>
    </row>
    <row r="1928" spans="11:14" x14ac:dyDescent="0.2">
      <c r="K1928" s="492"/>
      <c r="L1928" s="335"/>
      <c r="M1928" s="487"/>
      <c r="N1928" s="335"/>
    </row>
    <row r="1929" spans="11:14" x14ac:dyDescent="0.2">
      <c r="K1929" s="492"/>
      <c r="L1929" s="335"/>
      <c r="M1929" s="487"/>
      <c r="N1929" s="335"/>
    </row>
    <row r="1930" spans="11:14" x14ac:dyDescent="0.2">
      <c r="K1930" s="492"/>
      <c r="L1930" s="335"/>
      <c r="M1930" s="487"/>
      <c r="N1930" s="335"/>
    </row>
    <row r="1931" spans="11:14" x14ac:dyDescent="0.2">
      <c r="K1931" s="492"/>
      <c r="L1931" s="335"/>
      <c r="M1931" s="487"/>
      <c r="N1931" s="335"/>
    </row>
    <row r="1932" spans="11:14" x14ac:dyDescent="0.2">
      <c r="K1932" s="492"/>
      <c r="L1932" s="335"/>
      <c r="M1932" s="487"/>
      <c r="N1932" s="335"/>
    </row>
    <row r="1933" spans="11:14" x14ac:dyDescent="0.2">
      <c r="K1933" s="492"/>
      <c r="L1933" s="335"/>
      <c r="M1933" s="487"/>
      <c r="N1933" s="335"/>
    </row>
    <row r="1934" spans="11:14" x14ac:dyDescent="0.2">
      <c r="K1934" s="492"/>
      <c r="L1934" s="335"/>
      <c r="M1934" s="487"/>
      <c r="N1934" s="335"/>
    </row>
    <row r="1935" spans="11:14" x14ac:dyDescent="0.2">
      <c r="K1935" s="492"/>
      <c r="L1935" s="335"/>
      <c r="M1935" s="487"/>
      <c r="N1935" s="335"/>
    </row>
    <row r="1936" spans="11:14" x14ac:dyDescent="0.2">
      <c r="K1936" s="492"/>
      <c r="L1936" s="335"/>
      <c r="M1936" s="487"/>
      <c r="N1936" s="335"/>
    </row>
    <row r="1937" spans="11:14" x14ac:dyDescent="0.2">
      <c r="K1937" s="492"/>
      <c r="L1937" s="335"/>
      <c r="M1937" s="487"/>
      <c r="N1937" s="335"/>
    </row>
    <row r="1938" spans="11:14" x14ac:dyDescent="0.2">
      <c r="K1938" s="492"/>
      <c r="L1938" s="335"/>
      <c r="M1938" s="487"/>
      <c r="N1938" s="335"/>
    </row>
    <row r="1939" spans="11:14" x14ac:dyDescent="0.2">
      <c r="K1939" s="492"/>
      <c r="L1939" s="335"/>
      <c r="M1939" s="487"/>
      <c r="N1939" s="335"/>
    </row>
    <row r="1940" spans="11:14" x14ac:dyDescent="0.2">
      <c r="K1940" s="492"/>
      <c r="L1940" s="335"/>
      <c r="M1940" s="487"/>
      <c r="N1940" s="335"/>
    </row>
    <row r="1941" spans="11:14" x14ac:dyDescent="0.2">
      <c r="K1941" s="492"/>
      <c r="L1941" s="335"/>
      <c r="M1941" s="487"/>
      <c r="N1941" s="335"/>
    </row>
    <row r="1942" spans="11:14" x14ac:dyDescent="0.2">
      <c r="K1942" s="492"/>
      <c r="L1942" s="335"/>
      <c r="M1942" s="487"/>
      <c r="N1942" s="335"/>
    </row>
    <row r="1943" spans="11:14" x14ac:dyDescent="0.2">
      <c r="K1943" s="492"/>
      <c r="L1943" s="335"/>
      <c r="M1943" s="487"/>
      <c r="N1943" s="335"/>
    </row>
    <row r="1944" spans="11:14" x14ac:dyDescent="0.2">
      <c r="K1944" s="492"/>
      <c r="L1944" s="335"/>
      <c r="M1944" s="487"/>
      <c r="N1944" s="335"/>
    </row>
    <row r="1945" spans="11:14" x14ac:dyDescent="0.2">
      <c r="K1945" s="492"/>
      <c r="L1945" s="335"/>
      <c r="M1945" s="487"/>
      <c r="N1945" s="335"/>
    </row>
    <row r="1946" spans="11:14" x14ac:dyDescent="0.2">
      <c r="K1946" s="492"/>
      <c r="L1946" s="335"/>
      <c r="M1946" s="487"/>
      <c r="N1946" s="335"/>
    </row>
    <row r="1947" spans="11:14" x14ac:dyDescent="0.2">
      <c r="K1947" s="492"/>
      <c r="L1947" s="335"/>
      <c r="M1947" s="487"/>
      <c r="N1947" s="335"/>
    </row>
    <row r="1948" spans="11:14" x14ac:dyDescent="0.2">
      <c r="K1948" s="492"/>
      <c r="L1948" s="335"/>
      <c r="M1948" s="487"/>
      <c r="N1948" s="335"/>
    </row>
    <row r="1949" spans="11:14" x14ac:dyDescent="0.2">
      <c r="K1949" s="492"/>
      <c r="L1949" s="335"/>
      <c r="M1949" s="487"/>
      <c r="N1949" s="335"/>
    </row>
    <row r="1950" spans="11:14" x14ac:dyDescent="0.2">
      <c r="K1950" s="492"/>
      <c r="L1950" s="335"/>
      <c r="M1950" s="487"/>
      <c r="N1950" s="335"/>
    </row>
    <row r="1951" spans="11:14" x14ac:dyDescent="0.2">
      <c r="K1951" s="492"/>
      <c r="L1951" s="335"/>
      <c r="M1951" s="487"/>
      <c r="N1951" s="335"/>
    </row>
    <row r="1952" spans="11:14" x14ac:dyDescent="0.2">
      <c r="K1952" s="492"/>
      <c r="L1952" s="335"/>
      <c r="M1952" s="487"/>
      <c r="N1952" s="335"/>
    </row>
    <row r="1953" spans="11:14" x14ac:dyDescent="0.2">
      <c r="K1953" s="492"/>
      <c r="L1953" s="335"/>
      <c r="M1953" s="487"/>
      <c r="N1953" s="335"/>
    </row>
    <row r="1954" spans="11:14" x14ac:dyDescent="0.2">
      <c r="K1954" s="492"/>
      <c r="L1954" s="335"/>
      <c r="M1954" s="487"/>
      <c r="N1954" s="335"/>
    </row>
    <row r="1955" spans="11:14" x14ac:dyDescent="0.2">
      <c r="K1955" s="492"/>
      <c r="L1955" s="335"/>
      <c r="M1955" s="487"/>
      <c r="N1955" s="335"/>
    </row>
    <row r="1956" spans="11:14" x14ac:dyDescent="0.2">
      <c r="K1956" s="492"/>
      <c r="L1956" s="335"/>
      <c r="M1956" s="487"/>
      <c r="N1956" s="335"/>
    </row>
    <row r="1957" spans="11:14" x14ac:dyDescent="0.2">
      <c r="K1957" s="492"/>
      <c r="L1957" s="335"/>
      <c r="M1957" s="487"/>
      <c r="N1957" s="335"/>
    </row>
    <row r="1958" spans="11:14" x14ac:dyDescent="0.2">
      <c r="K1958" s="492"/>
      <c r="L1958" s="335"/>
      <c r="M1958" s="487"/>
      <c r="N1958" s="335"/>
    </row>
    <row r="1959" spans="11:14" x14ac:dyDescent="0.2">
      <c r="K1959" s="492"/>
      <c r="L1959" s="335"/>
      <c r="M1959" s="487"/>
      <c r="N1959" s="335"/>
    </row>
    <row r="1960" spans="11:14" x14ac:dyDescent="0.2">
      <c r="K1960" s="492"/>
      <c r="L1960" s="335"/>
      <c r="M1960" s="487"/>
      <c r="N1960" s="335"/>
    </row>
    <row r="1961" spans="11:14" x14ac:dyDescent="0.2">
      <c r="K1961" s="492"/>
      <c r="L1961" s="335"/>
      <c r="M1961" s="487"/>
      <c r="N1961" s="335"/>
    </row>
    <row r="1962" spans="11:14" x14ac:dyDescent="0.2">
      <c r="K1962" s="492"/>
      <c r="L1962" s="335"/>
      <c r="M1962" s="487"/>
      <c r="N1962" s="335"/>
    </row>
    <row r="1963" spans="11:14" x14ac:dyDescent="0.2">
      <c r="K1963" s="492"/>
      <c r="L1963" s="335"/>
      <c r="M1963" s="487"/>
      <c r="N1963" s="335"/>
    </row>
    <row r="1964" spans="11:14" x14ac:dyDescent="0.2">
      <c r="K1964" s="492"/>
      <c r="L1964" s="335"/>
      <c r="M1964" s="487"/>
      <c r="N1964" s="335"/>
    </row>
    <row r="1965" spans="11:14" x14ac:dyDescent="0.2">
      <c r="K1965" s="492"/>
      <c r="L1965" s="335"/>
      <c r="M1965" s="487"/>
      <c r="N1965" s="335"/>
    </row>
    <row r="1966" spans="11:14" x14ac:dyDescent="0.2">
      <c r="K1966" s="492"/>
      <c r="L1966" s="335"/>
      <c r="M1966" s="487"/>
      <c r="N1966" s="335"/>
    </row>
    <row r="1967" spans="11:14" x14ac:dyDescent="0.2">
      <c r="K1967" s="492"/>
      <c r="L1967" s="335"/>
      <c r="M1967" s="487"/>
      <c r="N1967" s="335"/>
    </row>
    <row r="1968" spans="11:14" x14ac:dyDescent="0.2">
      <c r="K1968" s="492"/>
      <c r="L1968" s="335"/>
      <c r="M1968" s="487"/>
      <c r="N1968" s="335"/>
    </row>
    <row r="1969" spans="11:14" x14ac:dyDescent="0.2">
      <c r="K1969" s="492"/>
      <c r="L1969" s="335"/>
      <c r="M1969" s="487"/>
      <c r="N1969" s="335"/>
    </row>
    <row r="1970" spans="11:14" x14ac:dyDescent="0.2">
      <c r="K1970" s="492"/>
      <c r="L1970" s="335"/>
      <c r="M1970" s="487"/>
      <c r="N1970" s="335"/>
    </row>
    <row r="1971" spans="11:14" x14ac:dyDescent="0.2">
      <c r="K1971" s="492"/>
      <c r="L1971" s="335"/>
      <c r="M1971" s="487"/>
      <c r="N1971" s="335"/>
    </row>
    <row r="1972" spans="11:14" x14ac:dyDescent="0.2">
      <c r="K1972" s="492"/>
      <c r="L1972" s="335"/>
      <c r="M1972" s="487"/>
      <c r="N1972" s="335"/>
    </row>
    <row r="1973" spans="11:14" x14ac:dyDescent="0.2">
      <c r="K1973" s="492"/>
      <c r="L1973" s="335"/>
      <c r="M1973" s="487"/>
      <c r="N1973" s="335"/>
    </row>
    <row r="1974" spans="11:14" x14ac:dyDescent="0.2">
      <c r="K1974" s="492"/>
      <c r="L1974" s="335"/>
      <c r="M1974" s="487"/>
      <c r="N1974" s="335"/>
    </row>
    <row r="1975" spans="11:14" x14ac:dyDescent="0.2">
      <c r="K1975" s="492"/>
      <c r="L1975" s="335"/>
      <c r="M1975" s="487"/>
      <c r="N1975" s="335"/>
    </row>
    <row r="1976" spans="11:14" x14ac:dyDescent="0.2">
      <c r="K1976" s="492"/>
      <c r="L1976" s="335"/>
      <c r="M1976" s="487"/>
      <c r="N1976" s="335"/>
    </row>
    <row r="1977" spans="11:14" x14ac:dyDescent="0.2">
      <c r="K1977" s="492"/>
      <c r="L1977" s="335"/>
      <c r="M1977" s="487"/>
      <c r="N1977" s="335"/>
    </row>
    <row r="1978" spans="11:14" x14ac:dyDescent="0.2">
      <c r="K1978" s="492"/>
      <c r="L1978" s="335"/>
      <c r="M1978" s="487"/>
      <c r="N1978" s="335"/>
    </row>
    <row r="1979" spans="11:14" x14ac:dyDescent="0.2">
      <c r="K1979" s="492"/>
      <c r="L1979" s="335"/>
      <c r="M1979" s="487"/>
      <c r="N1979" s="335"/>
    </row>
    <row r="1980" spans="11:14" x14ac:dyDescent="0.2">
      <c r="K1980" s="492"/>
      <c r="L1980" s="335"/>
      <c r="M1980" s="487"/>
      <c r="N1980" s="335"/>
    </row>
    <row r="1981" spans="11:14" x14ac:dyDescent="0.2">
      <c r="K1981" s="492"/>
      <c r="L1981" s="335"/>
      <c r="M1981" s="487"/>
      <c r="N1981" s="335"/>
    </row>
    <row r="1982" spans="11:14" x14ac:dyDescent="0.2">
      <c r="K1982" s="492"/>
      <c r="L1982" s="335"/>
      <c r="M1982" s="487"/>
      <c r="N1982" s="335"/>
    </row>
    <row r="1983" spans="11:14" x14ac:dyDescent="0.2">
      <c r="K1983" s="492"/>
      <c r="L1983" s="335"/>
      <c r="M1983" s="487"/>
      <c r="N1983" s="335"/>
    </row>
    <row r="1984" spans="11:14" x14ac:dyDescent="0.2">
      <c r="K1984" s="492"/>
      <c r="L1984" s="335"/>
      <c r="M1984" s="487"/>
      <c r="N1984" s="335"/>
    </row>
    <row r="1985" spans="11:14" x14ac:dyDescent="0.2">
      <c r="K1985" s="492"/>
      <c r="L1985" s="335"/>
      <c r="M1985" s="487"/>
      <c r="N1985" s="335"/>
    </row>
    <row r="1986" spans="11:14" x14ac:dyDescent="0.2">
      <c r="K1986" s="492"/>
      <c r="L1986" s="335"/>
      <c r="M1986" s="487"/>
      <c r="N1986" s="335"/>
    </row>
    <row r="1987" spans="11:14" x14ac:dyDescent="0.2">
      <c r="K1987" s="492"/>
      <c r="L1987" s="335"/>
      <c r="M1987" s="487"/>
      <c r="N1987" s="335"/>
    </row>
    <row r="1988" spans="11:14" x14ac:dyDescent="0.2">
      <c r="K1988" s="492"/>
      <c r="L1988" s="335"/>
      <c r="M1988" s="487"/>
      <c r="N1988" s="335"/>
    </row>
    <row r="1989" spans="11:14" x14ac:dyDescent="0.2">
      <c r="K1989" s="492"/>
      <c r="L1989" s="335"/>
      <c r="M1989" s="487"/>
      <c r="N1989" s="335"/>
    </row>
    <row r="1990" spans="11:14" x14ac:dyDescent="0.2">
      <c r="K1990" s="492"/>
      <c r="L1990" s="335"/>
      <c r="M1990" s="487"/>
      <c r="N1990" s="335"/>
    </row>
    <row r="1991" spans="11:14" x14ac:dyDescent="0.2">
      <c r="K1991" s="492"/>
      <c r="L1991" s="335"/>
      <c r="M1991" s="487"/>
      <c r="N1991" s="335"/>
    </row>
    <row r="1992" spans="11:14" x14ac:dyDescent="0.2">
      <c r="K1992" s="492"/>
      <c r="L1992" s="335"/>
      <c r="M1992" s="487"/>
      <c r="N1992" s="335"/>
    </row>
    <row r="1993" spans="11:14" x14ac:dyDescent="0.2">
      <c r="K1993" s="492"/>
      <c r="L1993" s="335"/>
      <c r="M1993" s="487"/>
      <c r="N1993" s="335"/>
    </row>
    <row r="1994" spans="11:14" x14ac:dyDescent="0.2">
      <c r="K1994" s="492"/>
      <c r="L1994" s="335"/>
      <c r="M1994" s="487"/>
      <c r="N1994" s="335"/>
    </row>
    <row r="1995" spans="11:14" x14ac:dyDescent="0.2">
      <c r="K1995" s="492"/>
      <c r="L1995" s="335"/>
      <c r="M1995" s="487"/>
      <c r="N1995" s="335"/>
    </row>
    <row r="1996" spans="11:14" x14ac:dyDescent="0.2">
      <c r="K1996" s="492"/>
      <c r="L1996" s="335"/>
      <c r="M1996" s="487"/>
      <c r="N1996" s="335"/>
    </row>
    <row r="1997" spans="11:14" x14ac:dyDescent="0.2">
      <c r="K1997" s="492"/>
      <c r="L1997" s="335"/>
      <c r="M1997" s="487"/>
      <c r="N1997" s="335"/>
    </row>
    <row r="1998" spans="11:14" x14ac:dyDescent="0.2">
      <c r="K1998" s="492"/>
      <c r="L1998" s="335"/>
      <c r="M1998" s="487"/>
      <c r="N1998" s="335"/>
    </row>
    <row r="1999" spans="11:14" x14ac:dyDescent="0.2">
      <c r="K1999" s="492"/>
      <c r="L1999" s="335"/>
      <c r="M1999" s="487"/>
      <c r="N1999" s="335"/>
    </row>
    <row r="2000" spans="11:14" x14ac:dyDescent="0.2">
      <c r="K2000" s="492"/>
      <c r="L2000" s="335"/>
      <c r="M2000" s="487"/>
      <c r="N2000" s="335"/>
    </row>
    <row r="2001" spans="11:14" x14ac:dyDescent="0.2">
      <c r="K2001" s="492"/>
      <c r="L2001" s="335"/>
      <c r="M2001" s="487"/>
      <c r="N2001" s="335"/>
    </row>
    <row r="2002" spans="11:14" x14ac:dyDescent="0.2">
      <c r="K2002" s="492"/>
      <c r="L2002" s="335"/>
      <c r="M2002" s="487"/>
      <c r="N2002" s="335"/>
    </row>
    <row r="2003" spans="11:14" x14ac:dyDescent="0.2">
      <c r="K2003" s="492"/>
      <c r="L2003" s="335"/>
      <c r="M2003" s="487"/>
      <c r="N2003" s="335"/>
    </row>
    <row r="2004" spans="11:14" x14ac:dyDescent="0.2">
      <c r="K2004" s="492"/>
      <c r="L2004" s="335"/>
      <c r="M2004" s="487"/>
      <c r="N2004" s="335"/>
    </row>
    <row r="2005" spans="11:14" x14ac:dyDescent="0.2">
      <c r="K2005" s="492"/>
      <c r="L2005" s="335"/>
      <c r="M2005" s="487"/>
      <c r="N2005" s="335"/>
    </row>
    <row r="2006" spans="11:14" x14ac:dyDescent="0.2">
      <c r="K2006" s="492"/>
      <c r="L2006" s="335"/>
      <c r="M2006" s="487"/>
      <c r="N2006" s="335"/>
    </row>
    <row r="2007" spans="11:14" x14ac:dyDescent="0.2">
      <c r="K2007" s="492"/>
      <c r="L2007" s="335"/>
      <c r="M2007" s="487"/>
      <c r="N2007" s="335"/>
    </row>
    <row r="2008" spans="11:14" x14ac:dyDescent="0.2">
      <c r="K2008" s="492"/>
      <c r="L2008" s="335"/>
      <c r="M2008" s="487"/>
      <c r="N2008" s="335"/>
    </row>
    <row r="2009" spans="11:14" x14ac:dyDescent="0.2">
      <c r="K2009" s="492"/>
      <c r="L2009" s="335"/>
      <c r="M2009" s="487"/>
      <c r="N2009" s="335"/>
    </row>
    <row r="2010" spans="11:14" x14ac:dyDescent="0.2">
      <c r="K2010" s="492"/>
      <c r="L2010" s="335"/>
      <c r="M2010" s="487"/>
      <c r="N2010" s="335"/>
    </row>
    <row r="2011" spans="11:14" x14ac:dyDescent="0.2">
      <c r="K2011" s="492"/>
      <c r="L2011" s="335"/>
      <c r="M2011" s="487"/>
      <c r="N2011" s="335"/>
    </row>
    <row r="2012" spans="11:14" x14ac:dyDescent="0.2">
      <c r="K2012" s="492"/>
      <c r="L2012" s="335"/>
      <c r="M2012" s="487"/>
      <c r="N2012" s="335"/>
    </row>
    <row r="2013" spans="11:14" x14ac:dyDescent="0.2">
      <c r="K2013" s="492"/>
      <c r="L2013" s="335"/>
      <c r="M2013" s="487"/>
      <c r="N2013" s="335"/>
    </row>
    <row r="2014" spans="11:14" x14ac:dyDescent="0.2">
      <c r="K2014" s="492"/>
      <c r="L2014" s="335"/>
      <c r="M2014" s="487"/>
      <c r="N2014" s="335"/>
    </row>
    <row r="2015" spans="11:14" x14ac:dyDescent="0.2">
      <c r="K2015" s="492"/>
      <c r="L2015" s="335"/>
      <c r="M2015" s="487"/>
      <c r="N2015" s="335"/>
    </row>
    <row r="2016" spans="11:14" x14ac:dyDescent="0.2">
      <c r="K2016" s="492"/>
      <c r="L2016" s="335"/>
      <c r="M2016" s="487"/>
      <c r="N2016" s="335"/>
    </row>
    <row r="2017" spans="11:14" x14ac:dyDescent="0.2">
      <c r="K2017" s="492"/>
      <c r="L2017" s="335"/>
      <c r="M2017" s="487"/>
      <c r="N2017" s="335"/>
    </row>
    <row r="2018" spans="11:14" x14ac:dyDescent="0.2">
      <c r="K2018" s="492"/>
      <c r="L2018" s="335"/>
      <c r="M2018" s="487"/>
      <c r="N2018" s="335"/>
    </row>
    <row r="2019" spans="11:14" x14ac:dyDescent="0.2">
      <c r="K2019" s="492"/>
      <c r="L2019" s="335"/>
      <c r="M2019" s="487"/>
      <c r="N2019" s="335"/>
    </row>
    <row r="2020" spans="11:14" x14ac:dyDescent="0.2">
      <c r="K2020" s="492"/>
      <c r="L2020" s="335"/>
      <c r="M2020" s="487"/>
      <c r="N2020" s="335"/>
    </row>
    <row r="2021" spans="11:14" x14ac:dyDescent="0.2">
      <c r="K2021" s="492"/>
      <c r="L2021" s="335"/>
      <c r="M2021" s="487"/>
      <c r="N2021" s="335"/>
    </row>
    <row r="2022" spans="11:14" x14ac:dyDescent="0.2">
      <c r="K2022" s="492"/>
      <c r="L2022" s="335"/>
      <c r="M2022" s="487"/>
      <c r="N2022" s="335"/>
    </row>
    <row r="2023" spans="11:14" x14ac:dyDescent="0.2">
      <c r="K2023" s="492"/>
      <c r="L2023" s="335"/>
      <c r="M2023" s="487"/>
      <c r="N2023" s="335"/>
    </row>
    <row r="2024" spans="11:14" x14ac:dyDescent="0.2">
      <c r="K2024" s="492"/>
      <c r="L2024" s="335"/>
      <c r="M2024" s="487"/>
      <c r="N2024" s="335"/>
    </row>
    <row r="2025" spans="11:14" x14ac:dyDescent="0.2">
      <c r="K2025" s="492"/>
      <c r="L2025" s="335"/>
      <c r="M2025" s="487"/>
      <c r="N2025" s="335"/>
    </row>
    <row r="2026" spans="11:14" x14ac:dyDescent="0.2">
      <c r="K2026" s="492"/>
      <c r="L2026" s="335"/>
      <c r="M2026" s="487"/>
      <c r="N2026" s="335"/>
    </row>
    <row r="2027" spans="11:14" x14ac:dyDescent="0.2">
      <c r="K2027" s="492"/>
      <c r="L2027" s="335"/>
      <c r="M2027" s="487"/>
      <c r="N2027" s="335"/>
    </row>
    <row r="2028" spans="11:14" x14ac:dyDescent="0.2">
      <c r="K2028" s="492"/>
      <c r="L2028" s="335"/>
      <c r="M2028" s="487"/>
      <c r="N2028" s="335"/>
    </row>
    <row r="2029" spans="11:14" x14ac:dyDescent="0.2">
      <c r="K2029" s="492"/>
      <c r="L2029" s="335"/>
      <c r="M2029" s="487"/>
      <c r="N2029" s="335"/>
    </row>
    <row r="2030" spans="11:14" x14ac:dyDescent="0.2">
      <c r="K2030" s="492"/>
      <c r="L2030" s="335"/>
      <c r="M2030" s="487"/>
      <c r="N2030" s="335"/>
    </row>
    <row r="2031" spans="11:14" x14ac:dyDescent="0.2">
      <c r="K2031" s="492"/>
      <c r="L2031" s="335"/>
      <c r="M2031" s="487"/>
      <c r="N2031" s="335"/>
    </row>
    <row r="2032" spans="11:14" x14ac:dyDescent="0.2">
      <c r="K2032" s="492"/>
      <c r="L2032" s="335"/>
      <c r="M2032" s="487"/>
      <c r="N2032" s="335"/>
    </row>
    <row r="2033" spans="11:14" x14ac:dyDescent="0.2">
      <c r="K2033" s="492"/>
      <c r="L2033" s="335"/>
      <c r="M2033" s="487"/>
      <c r="N2033" s="335"/>
    </row>
    <row r="2034" spans="11:14" x14ac:dyDescent="0.2">
      <c r="K2034" s="492"/>
      <c r="L2034" s="335"/>
      <c r="M2034" s="487"/>
      <c r="N2034" s="335"/>
    </row>
    <row r="2035" spans="11:14" x14ac:dyDescent="0.2">
      <c r="K2035" s="492"/>
      <c r="L2035" s="335"/>
      <c r="M2035" s="487"/>
      <c r="N2035" s="335"/>
    </row>
    <row r="2036" spans="11:14" x14ac:dyDescent="0.2">
      <c r="K2036" s="492"/>
      <c r="L2036" s="335"/>
      <c r="M2036" s="487"/>
      <c r="N2036" s="335"/>
    </row>
    <row r="2037" spans="11:14" x14ac:dyDescent="0.2">
      <c r="K2037" s="492"/>
      <c r="L2037" s="335"/>
      <c r="M2037" s="487"/>
      <c r="N2037" s="335"/>
    </row>
    <row r="2038" spans="11:14" x14ac:dyDescent="0.2">
      <c r="K2038" s="492"/>
      <c r="L2038" s="335"/>
      <c r="M2038" s="487"/>
      <c r="N2038" s="335"/>
    </row>
    <row r="2039" spans="11:14" x14ac:dyDescent="0.2">
      <c r="K2039" s="492"/>
      <c r="L2039" s="335"/>
      <c r="M2039" s="487"/>
      <c r="N2039" s="335"/>
    </row>
    <row r="2040" spans="11:14" x14ac:dyDescent="0.2">
      <c r="K2040" s="492"/>
      <c r="L2040" s="335"/>
      <c r="M2040" s="487"/>
      <c r="N2040" s="335"/>
    </row>
    <row r="2041" spans="11:14" x14ac:dyDescent="0.2">
      <c r="K2041" s="492"/>
      <c r="L2041" s="335"/>
      <c r="M2041" s="487"/>
      <c r="N2041" s="335"/>
    </row>
    <row r="2042" spans="11:14" x14ac:dyDescent="0.2">
      <c r="K2042" s="492"/>
      <c r="L2042" s="335"/>
      <c r="M2042" s="487"/>
      <c r="N2042" s="335"/>
    </row>
    <row r="2043" spans="11:14" x14ac:dyDescent="0.2">
      <c r="K2043" s="492"/>
      <c r="L2043" s="335"/>
      <c r="M2043" s="487"/>
      <c r="N2043" s="335"/>
    </row>
    <row r="2044" spans="11:14" x14ac:dyDescent="0.2">
      <c r="K2044" s="492"/>
      <c r="L2044" s="335"/>
      <c r="M2044" s="487"/>
      <c r="N2044" s="335"/>
    </row>
    <row r="2045" spans="11:14" x14ac:dyDescent="0.2">
      <c r="K2045" s="492"/>
      <c r="L2045" s="335"/>
      <c r="M2045" s="487"/>
      <c r="N2045" s="335"/>
    </row>
    <row r="2046" spans="11:14" x14ac:dyDescent="0.2">
      <c r="K2046" s="492"/>
      <c r="L2046" s="335"/>
      <c r="M2046" s="487"/>
      <c r="N2046" s="335"/>
    </row>
    <row r="2047" spans="11:14" x14ac:dyDescent="0.2">
      <c r="K2047" s="492"/>
      <c r="L2047" s="335"/>
      <c r="M2047" s="487"/>
      <c r="N2047" s="335"/>
    </row>
    <row r="2048" spans="11:14" x14ac:dyDescent="0.2">
      <c r="K2048" s="492"/>
      <c r="L2048" s="335"/>
      <c r="M2048" s="487"/>
      <c r="N2048" s="335"/>
    </row>
    <row r="2049" spans="11:14" x14ac:dyDescent="0.2">
      <c r="K2049" s="492"/>
      <c r="L2049" s="335"/>
      <c r="M2049" s="487"/>
      <c r="N2049" s="335"/>
    </row>
    <row r="2050" spans="11:14" x14ac:dyDescent="0.2">
      <c r="K2050" s="492"/>
      <c r="L2050" s="335"/>
      <c r="M2050" s="487"/>
      <c r="N2050" s="335"/>
    </row>
    <row r="2051" spans="11:14" x14ac:dyDescent="0.2">
      <c r="K2051" s="492"/>
      <c r="L2051" s="335"/>
      <c r="M2051" s="487"/>
      <c r="N2051" s="335"/>
    </row>
    <row r="2052" spans="11:14" x14ac:dyDescent="0.2">
      <c r="K2052" s="492"/>
      <c r="L2052" s="335"/>
      <c r="M2052" s="487"/>
      <c r="N2052" s="335"/>
    </row>
    <row r="2053" spans="11:14" x14ac:dyDescent="0.2">
      <c r="K2053" s="492"/>
      <c r="L2053" s="335"/>
      <c r="M2053" s="487"/>
      <c r="N2053" s="335"/>
    </row>
    <row r="2054" spans="11:14" x14ac:dyDescent="0.2">
      <c r="K2054" s="492"/>
      <c r="L2054" s="335"/>
      <c r="M2054" s="487"/>
      <c r="N2054" s="335"/>
    </row>
    <row r="2055" spans="11:14" x14ac:dyDescent="0.2">
      <c r="K2055" s="492"/>
      <c r="L2055" s="335"/>
      <c r="M2055" s="487"/>
      <c r="N2055" s="335"/>
    </row>
    <row r="2056" spans="11:14" x14ac:dyDescent="0.2">
      <c r="K2056" s="492"/>
      <c r="L2056" s="335"/>
      <c r="M2056" s="487"/>
      <c r="N2056" s="335"/>
    </row>
    <row r="2057" spans="11:14" x14ac:dyDescent="0.2">
      <c r="K2057" s="492"/>
      <c r="L2057" s="335"/>
      <c r="M2057" s="487"/>
      <c r="N2057" s="335"/>
    </row>
    <row r="2058" spans="11:14" x14ac:dyDescent="0.2">
      <c r="K2058" s="492"/>
      <c r="L2058" s="335"/>
      <c r="M2058" s="487"/>
      <c r="N2058" s="335"/>
    </row>
    <row r="2059" spans="11:14" x14ac:dyDescent="0.2">
      <c r="K2059" s="492"/>
      <c r="L2059" s="335"/>
      <c r="M2059" s="487"/>
      <c r="N2059" s="335"/>
    </row>
    <row r="2060" spans="11:14" x14ac:dyDescent="0.2">
      <c r="K2060" s="492"/>
      <c r="L2060" s="335"/>
      <c r="M2060" s="487"/>
      <c r="N2060" s="335"/>
    </row>
    <row r="2061" spans="11:14" x14ac:dyDescent="0.2">
      <c r="K2061" s="492"/>
      <c r="L2061" s="335"/>
      <c r="M2061" s="487"/>
      <c r="N2061" s="335"/>
    </row>
    <row r="2062" spans="11:14" x14ac:dyDescent="0.2">
      <c r="K2062" s="492"/>
      <c r="L2062" s="335"/>
      <c r="M2062" s="487"/>
      <c r="N2062" s="335"/>
    </row>
    <row r="2063" spans="11:14" x14ac:dyDescent="0.2">
      <c r="K2063" s="492"/>
      <c r="L2063" s="335"/>
      <c r="M2063" s="487"/>
      <c r="N2063" s="335"/>
    </row>
    <row r="2064" spans="11:14" x14ac:dyDescent="0.2">
      <c r="K2064" s="492"/>
      <c r="L2064" s="335"/>
      <c r="M2064" s="487"/>
      <c r="N2064" s="335"/>
    </row>
    <row r="2065" spans="11:14" x14ac:dyDescent="0.2">
      <c r="K2065" s="492"/>
      <c r="L2065" s="335"/>
      <c r="M2065" s="487"/>
      <c r="N2065" s="335"/>
    </row>
    <row r="2066" spans="11:14" x14ac:dyDescent="0.2">
      <c r="K2066" s="492"/>
      <c r="L2066" s="335"/>
      <c r="M2066" s="487"/>
      <c r="N2066" s="335"/>
    </row>
    <row r="2067" spans="11:14" x14ac:dyDescent="0.2">
      <c r="K2067" s="492"/>
      <c r="L2067" s="335"/>
      <c r="M2067" s="487"/>
      <c r="N2067" s="335"/>
    </row>
    <row r="2068" spans="11:14" x14ac:dyDescent="0.2">
      <c r="K2068" s="492"/>
      <c r="L2068" s="335"/>
      <c r="M2068" s="487"/>
      <c r="N2068" s="335"/>
    </row>
    <row r="2069" spans="11:14" x14ac:dyDescent="0.2">
      <c r="K2069" s="492"/>
      <c r="L2069" s="335"/>
      <c r="M2069" s="487"/>
      <c r="N2069" s="335"/>
    </row>
    <row r="2070" spans="11:14" x14ac:dyDescent="0.2">
      <c r="K2070" s="492"/>
      <c r="L2070" s="335"/>
      <c r="M2070" s="487"/>
      <c r="N2070" s="335"/>
    </row>
    <row r="2071" spans="11:14" x14ac:dyDescent="0.2">
      <c r="K2071" s="492"/>
      <c r="L2071" s="335"/>
      <c r="M2071" s="487"/>
      <c r="N2071" s="335"/>
    </row>
    <row r="2072" spans="11:14" x14ac:dyDescent="0.2">
      <c r="K2072" s="492"/>
      <c r="L2072" s="335"/>
      <c r="M2072" s="487"/>
      <c r="N2072" s="335"/>
    </row>
    <row r="2073" spans="11:14" x14ac:dyDescent="0.2">
      <c r="K2073" s="492"/>
      <c r="L2073" s="335"/>
      <c r="M2073" s="487"/>
      <c r="N2073" s="335"/>
    </row>
    <row r="2074" spans="11:14" x14ac:dyDescent="0.2">
      <c r="K2074" s="492"/>
      <c r="L2074" s="335"/>
      <c r="M2074" s="487"/>
      <c r="N2074" s="335"/>
    </row>
    <row r="2075" spans="11:14" x14ac:dyDescent="0.2">
      <c r="K2075" s="492"/>
      <c r="L2075" s="335"/>
      <c r="M2075" s="487"/>
      <c r="N2075" s="335"/>
    </row>
    <row r="2076" spans="11:14" x14ac:dyDescent="0.2">
      <c r="K2076" s="492"/>
      <c r="L2076" s="335"/>
      <c r="M2076" s="487"/>
      <c r="N2076" s="335"/>
    </row>
    <row r="2077" spans="11:14" x14ac:dyDescent="0.2">
      <c r="K2077" s="492"/>
      <c r="L2077" s="335"/>
      <c r="M2077" s="487"/>
      <c r="N2077" s="335"/>
    </row>
    <row r="2078" spans="11:14" x14ac:dyDescent="0.2">
      <c r="K2078" s="492"/>
      <c r="L2078" s="335"/>
      <c r="M2078" s="487"/>
      <c r="N2078" s="335"/>
    </row>
    <row r="2079" spans="11:14" x14ac:dyDescent="0.2">
      <c r="K2079" s="492"/>
      <c r="L2079" s="335"/>
      <c r="M2079" s="487"/>
      <c r="N2079" s="335"/>
    </row>
    <row r="2080" spans="11:14" x14ac:dyDescent="0.2">
      <c r="K2080" s="492"/>
      <c r="L2080" s="335"/>
      <c r="M2080" s="487"/>
      <c r="N2080" s="335"/>
    </row>
    <row r="2081" spans="11:14" x14ac:dyDescent="0.2">
      <c r="K2081" s="492"/>
      <c r="L2081" s="335"/>
      <c r="M2081" s="487"/>
      <c r="N2081" s="335"/>
    </row>
    <row r="2082" spans="11:14" x14ac:dyDescent="0.2">
      <c r="K2082" s="492"/>
      <c r="L2082" s="335"/>
      <c r="M2082" s="487"/>
      <c r="N2082" s="335"/>
    </row>
    <row r="2083" spans="11:14" x14ac:dyDescent="0.2">
      <c r="K2083" s="492"/>
      <c r="L2083" s="335"/>
      <c r="M2083" s="487"/>
      <c r="N2083" s="335"/>
    </row>
    <row r="2084" spans="11:14" x14ac:dyDescent="0.2">
      <c r="K2084" s="492"/>
      <c r="L2084" s="335"/>
      <c r="M2084" s="487"/>
      <c r="N2084" s="335"/>
    </row>
    <row r="2085" spans="11:14" x14ac:dyDescent="0.2">
      <c r="K2085" s="492"/>
      <c r="L2085" s="335"/>
      <c r="M2085" s="487"/>
      <c r="N2085" s="335"/>
    </row>
    <row r="2086" spans="11:14" x14ac:dyDescent="0.2">
      <c r="K2086" s="492"/>
      <c r="L2086" s="335"/>
      <c r="M2086" s="487"/>
      <c r="N2086" s="335"/>
    </row>
    <row r="2087" spans="11:14" x14ac:dyDescent="0.2">
      <c r="K2087" s="492"/>
      <c r="L2087" s="335"/>
      <c r="M2087" s="487"/>
      <c r="N2087" s="335"/>
    </row>
    <row r="2088" spans="11:14" x14ac:dyDescent="0.2">
      <c r="K2088" s="492"/>
      <c r="L2088" s="335"/>
      <c r="M2088" s="487"/>
      <c r="N2088" s="335"/>
    </row>
    <row r="2089" spans="11:14" x14ac:dyDescent="0.2">
      <c r="K2089" s="492"/>
      <c r="L2089" s="335"/>
      <c r="M2089" s="487"/>
      <c r="N2089" s="335"/>
    </row>
    <row r="2090" spans="11:14" x14ac:dyDescent="0.2">
      <c r="K2090" s="492"/>
      <c r="L2090" s="335"/>
      <c r="M2090" s="487"/>
      <c r="N2090" s="335"/>
    </row>
    <row r="2091" spans="11:14" x14ac:dyDescent="0.2">
      <c r="K2091" s="492"/>
      <c r="L2091" s="335"/>
      <c r="M2091" s="487"/>
      <c r="N2091" s="335"/>
    </row>
    <row r="2092" spans="11:14" x14ac:dyDescent="0.2">
      <c r="K2092" s="492"/>
      <c r="L2092" s="335"/>
      <c r="M2092" s="487"/>
      <c r="N2092" s="335"/>
    </row>
    <row r="2093" spans="11:14" x14ac:dyDescent="0.2">
      <c r="K2093" s="492"/>
      <c r="L2093" s="335"/>
      <c r="M2093" s="487"/>
      <c r="N2093" s="335"/>
    </row>
    <row r="2094" spans="11:14" x14ac:dyDescent="0.2">
      <c r="K2094" s="492"/>
      <c r="L2094" s="335"/>
      <c r="M2094" s="487"/>
      <c r="N2094" s="335"/>
    </row>
    <row r="2095" spans="11:14" x14ac:dyDescent="0.2">
      <c r="K2095" s="492"/>
      <c r="L2095" s="335"/>
      <c r="M2095" s="487"/>
      <c r="N2095" s="335"/>
    </row>
    <row r="2096" spans="11:14" x14ac:dyDescent="0.2">
      <c r="K2096" s="492"/>
      <c r="L2096" s="335"/>
      <c r="M2096" s="487"/>
      <c r="N2096" s="335"/>
    </row>
    <row r="2097" spans="11:14" x14ac:dyDescent="0.2">
      <c r="K2097" s="492"/>
      <c r="L2097" s="335"/>
      <c r="M2097" s="487"/>
      <c r="N2097" s="335"/>
    </row>
    <row r="2098" spans="11:14" x14ac:dyDescent="0.2">
      <c r="K2098" s="492"/>
      <c r="L2098" s="335"/>
      <c r="M2098" s="487"/>
      <c r="N2098" s="335"/>
    </row>
    <row r="2099" spans="11:14" x14ac:dyDescent="0.2">
      <c r="K2099" s="492"/>
      <c r="L2099" s="335"/>
      <c r="M2099" s="487"/>
      <c r="N2099" s="335"/>
    </row>
    <row r="2100" spans="11:14" x14ac:dyDescent="0.2">
      <c r="K2100" s="492"/>
      <c r="L2100" s="335"/>
      <c r="M2100" s="487"/>
      <c r="N2100" s="335"/>
    </row>
    <row r="2101" spans="11:14" x14ac:dyDescent="0.2">
      <c r="K2101" s="492"/>
      <c r="L2101" s="335"/>
      <c r="M2101" s="487"/>
      <c r="N2101" s="335"/>
    </row>
    <row r="2102" spans="11:14" x14ac:dyDescent="0.2">
      <c r="K2102" s="492"/>
      <c r="L2102" s="335"/>
      <c r="M2102" s="487"/>
      <c r="N2102" s="335"/>
    </row>
    <row r="2103" spans="11:14" x14ac:dyDescent="0.2">
      <c r="K2103" s="492"/>
      <c r="L2103" s="335"/>
      <c r="M2103" s="487"/>
      <c r="N2103" s="335"/>
    </row>
    <row r="2104" spans="11:14" x14ac:dyDescent="0.2">
      <c r="K2104" s="492"/>
      <c r="L2104" s="335"/>
      <c r="M2104" s="487"/>
      <c r="N2104" s="335"/>
    </row>
    <row r="2105" spans="11:14" x14ac:dyDescent="0.2">
      <c r="K2105" s="492"/>
      <c r="L2105" s="335"/>
      <c r="M2105" s="487"/>
      <c r="N2105" s="335"/>
    </row>
    <row r="2106" spans="11:14" x14ac:dyDescent="0.2">
      <c r="K2106" s="492"/>
      <c r="L2106" s="335"/>
      <c r="M2106" s="487"/>
      <c r="N2106" s="335"/>
    </row>
    <row r="2107" spans="11:14" x14ac:dyDescent="0.2">
      <c r="K2107" s="492"/>
      <c r="L2107" s="335"/>
      <c r="M2107" s="487"/>
      <c r="N2107" s="335"/>
    </row>
    <row r="2108" spans="11:14" x14ac:dyDescent="0.2">
      <c r="K2108" s="492"/>
      <c r="L2108" s="335"/>
      <c r="M2108" s="487"/>
      <c r="N2108" s="335"/>
    </row>
    <row r="2109" spans="11:14" x14ac:dyDescent="0.2">
      <c r="K2109" s="492"/>
      <c r="L2109" s="335"/>
      <c r="M2109" s="487"/>
      <c r="N2109" s="335"/>
    </row>
    <row r="2110" spans="11:14" x14ac:dyDescent="0.2">
      <c r="K2110" s="492"/>
      <c r="L2110" s="335"/>
      <c r="M2110" s="487"/>
      <c r="N2110" s="335"/>
    </row>
    <row r="2111" spans="11:14" x14ac:dyDescent="0.2">
      <c r="K2111" s="492"/>
      <c r="L2111" s="335"/>
      <c r="M2111" s="487"/>
      <c r="N2111" s="335"/>
    </row>
    <row r="2112" spans="11:14" x14ac:dyDescent="0.2">
      <c r="K2112" s="492"/>
      <c r="L2112" s="335"/>
      <c r="M2112" s="487"/>
      <c r="N2112" s="335"/>
    </row>
    <row r="2113" spans="11:14" x14ac:dyDescent="0.2">
      <c r="K2113" s="492"/>
      <c r="L2113" s="335"/>
      <c r="M2113" s="487"/>
      <c r="N2113" s="335"/>
    </row>
    <row r="2114" spans="11:14" x14ac:dyDescent="0.2">
      <c r="K2114" s="492"/>
      <c r="L2114" s="335"/>
      <c r="M2114" s="487"/>
      <c r="N2114" s="335"/>
    </row>
    <row r="2115" spans="11:14" x14ac:dyDescent="0.2">
      <c r="K2115" s="492"/>
      <c r="L2115" s="335"/>
      <c r="M2115" s="487"/>
      <c r="N2115" s="335"/>
    </row>
    <row r="2116" spans="11:14" x14ac:dyDescent="0.2">
      <c r="K2116" s="492"/>
      <c r="L2116" s="335"/>
      <c r="M2116" s="487"/>
      <c r="N2116" s="335"/>
    </row>
    <row r="2117" spans="11:14" x14ac:dyDescent="0.2">
      <c r="K2117" s="492"/>
      <c r="L2117" s="335"/>
      <c r="M2117" s="487"/>
      <c r="N2117" s="335"/>
    </row>
    <row r="2118" spans="11:14" x14ac:dyDescent="0.2">
      <c r="K2118" s="492"/>
      <c r="L2118" s="335"/>
      <c r="M2118" s="487"/>
      <c r="N2118" s="335"/>
    </row>
    <row r="2119" spans="11:14" x14ac:dyDescent="0.2">
      <c r="K2119" s="492"/>
      <c r="L2119" s="335"/>
      <c r="M2119" s="487"/>
      <c r="N2119" s="335"/>
    </row>
    <row r="2120" spans="11:14" x14ac:dyDescent="0.2">
      <c r="K2120" s="492"/>
      <c r="L2120" s="335"/>
      <c r="M2120" s="487"/>
      <c r="N2120" s="335"/>
    </row>
    <row r="2121" spans="11:14" x14ac:dyDescent="0.2">
      <c r="K2121" s="492"/>
      <c r="L2121" s="335"/>
      <c r="M2121" s="487"/>
      <c r="N2121" s="335"/>
    </row>
    <row r="2122" spans="11:14" x14ac:dyDescent="0.2">
      <c r="K2122" s="492"/>
      <c r="L2122" s="335"/>
      <c r="M2122" s="487"/>
      <c r="N2122" s="335"/>
    </row>
    <row r="2123" spans="11:14" x14ac:dyDescent="0.2">
      <c r="K2123" s="492"/>
      <c r="L2123" s="335"/>
      <c r="M2123" s="487"/>
      <c r="N2123" s="335"/>
    </row>
    <row r="2124" spans="11:14" x14ac:dyDescent="0.2">
      <c r="K2124" s="492"/>
      <c r="L2124" s="335"/>
      <c r="M2124" s="487"/>
      <c r="N2124" s="335"/>
    </row>
    <row r="2125" spans="11:14" x14ac:dyDescent="0.2">
      <c r="K2125" s="492"/>
      <c r="L2125" s="335"/>
      <c r="M2125" s="487"/>
      <c r="N2125" s="335"/>
    </row>
    <row r="2126" spans="11:14" x14ac:dyDescent="0.2">
      <c r="K2126" s="492"/>
      <c r="L2126" s="335"/>
      <c r="M2126" s="487"/>
      <c r="N2126" s="335"/>
    </row>
    <row r="2127" spans="11:14" x14ac:dyDescent="0.2">
      <c r="K2127" s="492"/>
      <c r="L2127" s="335"/>
      <c r="M2127" s="487"/>
      <c r="N2127" s="335"/>
    </row>
    <row r="2128" spans="11:14" x14ac:dyDescent="0.2">
      <c r="K2128" s="492"/>
      <c r="L2128" s="335"/>
      <c r="M2128" s="487"/>
      <c r="N2128" s="335"/>
    </row>
    <row r="2129" spans="11:14" x14ac:dyDescent="0.2">
      <c r="K2129" s="492"/>
      <c r="L2129" s="335"/>
      <c r="M2129" s="487"/>
      <c r="N2129" s="335"/>
    </row>
    <row r="2130" spans="11:14" x14ac:dyDescent="0.2">
      <c r="K2130" s="492"/>
      <c r="L2130" s="335"/>
      <c r="M2130" s="487"/>
      <c r="N2130" s="335"/>
    </row>
    <row r="2131" spans="11:14" x14ac:dyDescent="0.2">
      <c r="K2131" s="492"/>
      <c r="L2131" s="335"/>
      <c r="M2131" s="487"/>
      <c r="N2131" s="335"/>
    </row>
    <row r="2132" spans="11:14" x14ac:dyDescent="0.2">
      <c r="K2132" s="492"/>
      <c r="L2132" s="335"/>
      <c r="M2132" s="487"/>
      <c r="N2132" s="335"/>
    </row>
    <row r="2133" spans="11:14" x14ac:dyDescent="0.2">
      <c r="K2133" s="492"/>
      <c r="L2133" s="335"/>
      <c r="M2133" s="487"/>
      <c r="N2133" s="335"/>
    </row>
    <row r="2134" spans="11:14" x14ac:dyDescent="0.2">
      <c r="K2134" s="492"/>
      <c r="L2134" s="335"/>
      <c r="M2134" s="487"/>
      <c r="N2134" s="335"/>
    </row>
    <row r="2135" spans="11:14" x14ac:dyDescent="0.2">
      <c r="K2135" s="492"/>
      <c r="L2135" s="335"/>
      <c r="M2135" s="487"/>
      <c r="N2135" s="335"/>
    </row>
    <row r="2136" spans="11:14" x14ac:dyDescent="0.2">
      <c r="K2136" s="492"/>
      <c r="L2136" s="335"/>
      <c r="M2136" s="487"/>
      <c r="N2136" s="335"/>
    </row>
    <row r="2137" spans="11:14" x14ac:dyDescent="0.2">
      <c r="K2137" s="492"/>
      <c r="L2137" s="335"/>
      <c r="M2137" s="487"/>
      <c r="N2137" s="335"/>
    </row>
    <row r="2138" spans="11:14" x14ac:dyDescent="0.2">
      <c r="K2138" s="492"/>
      <c r="L2138" s="335"/>
      <c r="M2138" s="487"/>
      <c r="N2138" s="335"/>
    </row>
    <row r="2139" spans="11:14" x14ac:dyDescent="0.2">
      <c r="K2139" s="492"/>
      <c r="L2139" s="335"/>
      <c r="M2139" s="487"/>
      <c r="N2139" s="335"/>
    </row>
    <row r="2140" spans="11:14" x14ac:dyDescent="0.2">
      <c r="K2140" s="492"/>
      <c r="L2140" s="335"/>
      <c r="M2140" s="487"/>
      <c r="N2140" s="335"/>
    </row>
    <row r="2141" spans="11:14" x14ac:dyDescent="0.2">
      <c r="K2141" s="492"/>
      <c r="L2141" s="335"/>
      <c r="M2141" s="487"/>
      <c r="N2141" s="335"/>
    </row>
    <row r="2142" spans="11:14" x14ac:dyDescent="0.2">
      <c r="K2142" s="492"/>
      <c r="L2142" s="335"/>
      <c r="M2142" s="487"/>
      <c r="N2142" s="335"/>
    </row>
    <row r="2143" spans="11:14" x14ac:dyDescent="0.2">
      <c r="K2143" s="492"/>
      <c r="L2143" s="335"/>
      <c r="M2143" s="487"/>
      <c r="N2143" s="335"/>
    </row>
    <row r="2144" spans="11:14" x14ac:dyDescent="0.2">
      <c r="K2144" s="492"/>
      <c r="L2144" s="335"/>
      <c r="M2144" s="487"/>
      <c r="N2144" s="335"/>
    </row>
    <row r="2145" spans="11:14" x14ac:dyDescent="0.2">
      <c r="K2145" s="492"/>
      <c r="L2145" s="335"/>
      <c r="M2145" s="487"/>
      <c r="N2145" s="335"/>
    </row>
    <row r="2146" spans="11:14" x14ac:dyDescent="0.2">
      <c r="K2146" s="492"/>
      <c r="L2146" s="335"/>
      <c r="M2146" s="487"/>
      <c r="N2146" s="335"/>
    </row>
    <row r="2147" spans="11:14" x14ac:dyDescent="0.2">
      <c r="K2147" s="492"/>
      <c r="L2147" s="335"/>
      <c r="M2147" s="487"/>
      <c r="N2147" s="335"/>
    </row>
    <row r="2148" spans="11:14" x14ac:dyDescent="0.2">
      <c r="K2148" s="492"/>
      <c r="L2148" s="335"/>
      <c r="M2148" s="487"/>
      <c r="N2148" s="335"/>
    </row>
    <row r="2149" spans="11:14" x14ac:dyDescent="0.2">
      <c r="K2149" s="492"/>
      <c r="L2149" s="335"/>
      <c r="M2149" s="487"/>
      <c r="N2149" s="335"/>
    </row>
    <row r="2150" spans="11:14" x14ac:dyDescent="0.2">
      <c r="K2150" s="492"/>
      <c r="L2150" s="335"/>
      <c r="M2150" s="487"/>
      <c r="N2150" s="335"/>
    </row>
    <row r="2151" spans="11:14" x14ac:dyDescent="0.2">
      <c r="K2151" s="492"/>
      <c r="L2151" s="335"/>
      <c r="M2151" s="487"/>
      <c r="N2151" s="335"/>
    </row>
    <row r="2152" spans="11:14" x14ac:dyDescent="0.2">
      <c r="K2152" s="492"/>
      <c r="L2152" s="335"/>
      <c r="M2152" s="487"/>
      <c r="N2152" s="335"/>
    </row>
    <row r="2153" spans="11:14" x14ac:dyDescent="0.2">
      <c r="K2153" s="492"/>
      <c r="L2153" s="335"/>
      <c r="M2153" s="487"/>
      <c r="N2153" s="335"/>
    </row>
    <row r="2154" spans="11:14" x14ac:dyDescent="0.2">
      <c r="K2154" s="492"/>
      <c r="L2154" s="335"/>
      <c r="M2154" s="487"/>
      <c r="N2154" s="335"/>
    </row>
    <row r="2155" spans="11:14" x14ac:dyDescent="0.2">
      <c r="K2155" s="492"/>
      <c r="L2155" s="335"/>
      <c r="M2155" s="487"/>
      <c r="N2155" s="335"/>
    </row>
    <row r="2156" spans="11:14" x14ac:dyDescent="0.2">
      <c r="K2156" s="492"/>
      <c r="L2156" s="335"/>
      <c r="M2156" s="487"/>
      <c r="N2156" s="335"/>
    </row>
    <row r="2157" spans="11:14" x14ac:dyDescent="0.2">
      <c r="K2157" s="492"/>
      <c r="L2157" s="335"/>
      <c r="M2157" s="487"/>
      <c r="N2157" s="335"/>
    </row>
    <row r="2158" spans="11:14" x14ac:dyDescent="0.2">
      <c r="K2158" s="492"/>
      <c r="L2158" s="335"/>
      <c r="M2158" s="487"/>
      <c r="N2158" s="335"/>
    </row>
    <row r="2159" spans="11:14" x14ac:dyDescent="0.2">
      <c r="K2159" s="492"/>
      <c r="L2159" s="335"/>
      <c r="M2159" s="487"/>
      <c r="N2159" s="335"/>
    </row>
    <row r="2160" spans="11:14" x14ac:dyDescent="0.2">
      <c r="K2160" s="492"/>
      <c r="L2160" s="335"/>
      <c r="M2160" s="487"/>
      <c r="N2160" s="335"/>
    </row>
    <row r="2161" spans="11:14" x14ac:dyDescent="0.2">
      <c r="K2161" s="492"/>
      <c r="L2161" s="335"/>
      <c r="M2161" s="487"/>
      <c r="N2161" s="335"/>
    </row>
    <row r="2162" spans="11:14" x14ac:dyDescent="0.2">
      <c r="K2162" s="492"/>
      <c r="L2162" s="335"/>
      <c r="M2162" s="487"/>
      <c r="N2162" s="335"/>
    </row>
    <row r="2163" spans="11:14" x14ac:dyDescent="0.2">
      <c r="K2163" s="492"/>
      <c r="L2163" s="335"/>
      <c r="M2163" s="487"/>
      <c r="N2163" s="335"/>
    </row>
    <row r="2164" spans="11:14" x14ac:dyDescent="0.2">
      <c r="K2164" s="492"/>
      <c r="L2164" s="335"/>
      <c r="M2164" s="487"/>
      <c r="N2164" s="335"/>
    </row>
    <row r="2165" spans="11:14" x14ac:dyDescent="0.2">
      <c r="K2165" s="492"/>
      <c r="L2165" s="335"/>
      <c r="M2165" s="487"/>
      <c r="N2165" s="335"/>
    </row>
    <row r="2166" spans="11:14" x14ac:dyDescent="0.2">
      <c r="K2166" s="492"/>
      <c r="L2166" s="335"/>
      <c r="M2166" s="487"/>
      <c r="N2166" s="335"/>
    </row>
    <row r="2167" spans="11:14" x14ac:dyDescent="0.2">
      <c r="K2167" s="492"/>
      <c r="L2167" s="335"/>
      <c r="M2167" s="487"/>
      <c r="N2167" s="335"/>
    </row>
    <row r="2168" spans="11:14" x14ac:dyDescent="0.2">
      <c r="K2168" s="492"/>
      <c r="L2168" s="335"/>
      <c r="M2168" s="487"/>
      <c r="N2168" s="335"/>
    </row>
    <row r="2169" spans="11:14" x14ac:dyDescent="0.2">
      <c r="K2169" s="492"/>
      <c r="L2169" s="335"/>
      <c r="M2169" s="487"/>
      <c r="N2169" s="335"/>
    </row>
    <row r="2170" spans="11:14" x14ac:dyDescent="0.2">
      <c r="K2170" s="492"/>
      <c r="L2170" s="335"/>
      <c r="M2170" s="487"/>
      <c r="N2170" s="335"/>
    </row>
    <row r="2171" spans="11:14" x14ac:dyDescent="0.2">
      <c r="K2171" s="492"/>
      <c r="L2171" s="335"/>
      <c r="M2171" s="487"/>
      <c r="N2171" s="335"/>
    </row>
    <row r="2172" spans="11:14" x14ac:dyDescent="0.2">
      <c r="K2172" s="492"/>
      <c r="L2172" s="335"/>
      <c r="M2172" s="487"/>
      <c r="N2172" s="335"/>
    </row>
    <row r="2173" spans="11:14" x14ac:dyDescent="0.2">
      <c r="K2173" s="492"/>
      <c r="L2173" s="335"/>
      <c r="M2173" s="487"/>
      <c r="N2173" s="335"/>
    </row>
    <row r="2174" spans="11:14" x14ac:dyDescent="0.2">
      <c r="K2174" s="492"/>
      <c r="L2174" s="335"/>
      <c r="M2174" s="487"/>
      <c r="N2174" s="335"/>
    </row>
    <row r="2175" spans="11:14" x14ac:dyDescent="0.2">
      <c r="K2175" s="492"/>
      <c r="L2175" s="335"/>
      <c r="M2175" s="487"/>
      <c r="N2175" s="335"/>
    </row>
    <row r="2176" spans="11:14" x14ac:dyDescent="0.2">
      <c r="K2176" s="492"/>
      <c r="L2176" s="335"/>
      <c r="M2176" s="487"/>
      <c r="N2176" s="335"/>
    </row>
    <row r="2177" spans="11:14" x14ac:dyDescent="0.2">
      <c r="K2177" s="492"/>
      <c r="L2177" s="335"/>
      <c r="M2177" s="487"/>
      <c r="N2177" s="335"/>
    </row>
    <row r="2178" spans="11:14" x14ac:dyDescent="0.2">
      <c r="K2178" s="492"/>
      <c r="L2178" s="335"/>
      <c r="M2178" s="487"/>
      <c r="N2178" s="335"/>
    </row>
    <row r="2179" spans="11:14" x14ac:dyDescent="0.2">
      <c r="K2179" s="492"/>
      <c r="L2179" s="335"/>
      <c r="M2179" s="487"/>
      <c r="N2179" s="335"/>
    </row>
    <row r="2180" spans="11:14" x14ac:dyDescent="0.2">
      <c r="K2180" s="492"/>
      <c r="L2180" s="335"/>
      <c r="M2180" s="487"/>
      <c r="N2180" s="335"/>
    </row>
    <row r="2181" spans="11:14" x14ac:dyDescent="0.2">
      <c r="K2181" s="492"/>
      <c r="L2181" s="335"/>
      <c r="M2181" s="487"/>
      <c r="N2181" s="335"/>
    </row>
    <row r="2182" spans="11:14" x14ac:dyDescent="0.2">
      <c r="K2182" s="492"/>
      <c r="L2182" s="335"/>
      <c r="M2182" s="487"/>
      <c r="N2182" s="335"/>
    </row>
    <row r="2183" spans="11:14" x14ac:dyDescent="0.2">
      <c r="K2183" s="492"/>
      <c r="L2183" s="335"/>
      <c r="M2183" s="487"/>
      <c r="N2183" s="335"/>
    </row>
    <row r="2184" spans="11:14" x14ac:dyDescent="0.2">
      <c r="K2184" s="492"/>
      <c r="L2184" s="335"/>
      <c r="M2184" s="487"/>
      <c r="N2184" s="335"/>
    </row>
    <row r="2185" spans="11:14" x14ac:dyDescent="0.2">
      <c r="K2185" s="492"/>
      <c r="L2185" s="335"/>
      <c r="M2185" s="487"/>
      <c r="N2185" s="335"/>
    </row>
    <row r="2186" spans="11:14" x14ac:dyDescent="0.2">
      <c r="K2186" s="492"/>
      <c r="L2186" s="335"/>
      <c r="M2186" s="487"/>
      <c r="N2186" s="335"/>
    </row>
    <row r="2187" spans="11:14" x14ac:dyDescent="0.2">
      <c r="K2187" s="492"/>
      <c r="L2187" s="335"/>
      <c r="M2187" s="487"/>
      <c r="N2187" s="335"/>
    </row>
    <row r="2188" spans="11:14" x14ac:dyDescent="0.2">
      <c r="K2188" s="492"/>
      <c r="L2188" s="335"/>
      <c r="M2188" s="487"/>
      <c r="N2188" s="335"/>
    </row>
    <row r="2189" spans="11:14" x14ac:dyDescent="0.2">
      <c r="K2189" s="492"/>
      <c r="L2189" s="335"/>
      <c r="M2189" s="487"/>
      <c r="N2189" s="335"/>
    </row>
    <row r="2190" spans="11:14" x14ac:dyDescent="0.2">
      <c r="K2190" s="492"/>
      <c r="L2190" s="335"/>
      <c r="M2190" s="487"/>
      <c r="N2190" s="335"/>
    </row>
    <row r="2191" spans="11:14" x14ac:dyDescent="0.2">
      <c r="K2191" s="492"/>
      <c r="L2191" s="335"/>
      <c r="M2191" s="487"/>
      <c r="N2191" s="335"/>
    </row>
    <row r="2192" spans="11:14" x14ac:dyDescent="0.2">
      <c r="K2192" s="492"/>
      <c r="L2192" s="335"/>
      <c r="M2192" s="487"/>
      <c r="N2192" s="335"/>
    </row>
    <row r="2193" spans="11:14" x14ac:dyDescent="0.2">
      <c r="K2193" s="492"/>
      <c r="L2193" s="335"/>
      <c r="M2193" s="487"/>
      <c r="N2193" s="335"/>
    </row>
    <row r="2194" spans="11:14" x14ac:dyDescent="0.2">
      <c r="K2194" s="492"/>
      <c r="L2194" s="335"/>
      <c r="M2194" s="487"/>
      <c r="N2194" s="335"/>
    </row>
    <row r="2195" spans="11:14" x14ac:dyDescent="0.2">
      <c r="K2195" s="492"/>
      <c r="L2195" s="335"/>
      <c r="M2195" s="487"/>
      <c r="N2195" s="335"/>
    </row>
    <row r="2196" spans="11:14" x14ac:dyDescent="0.2">
      <c r="K2196" s="492"/>
      <c r="L2196" s="335"/>
      <c r="M2196" s="487"/>
      <c r="N2196" s="335"/>
    </row>
    <row r="2197" spans="11:14" x14ac:dyDescent="0.2">
      <c r="K2197" s="492"/>
      <c r="L2197" s="335"/>
      <c r="M2197" s="487"/>
      <c r="N2197" s="335"/>
    </row>
    <row r="2198" spans="11:14" x14ac:dyDescent="0.2">
      <c r="K2198" s="492"/>
      <c r="L2198" s="335"/>
      <c r="M2198" s="487"/>
      <c r="N2198" s="335"/>
    </row>
    <row r="2199" spans="11:14" x14ac:dyDescent="0.2">
      <c r="K2199" s="492"/>
      <c r="L2199" s="335"/>
      <c r="M2199" s="487"/>
      <c r="N2199" s="335"/>
    </row>
    <row r="2200" spans="11:14" x14ac:dyDescent="0.2">
      <c r="K2200" s="492"/>
      <c r="L2200" s="335"/>
      <c r="M2200" s="487"/>
      <c r="N2200" s="335"/>
    </row>
    <row r="2201" spans="11:14" x14ac:dyDescent="0.2">
      <c r="K2201" s="492"/>
      <c r="L2201" s="335"/>
      <c r="M2201" s="487"/>
      <c r="N2201" s="335"/>
    </row>
    <row r="2202" spans="11:14" x14ac:dyDescent="0.2">
      <c r="K2202" s="492"/>
      <c r="L2202" s="335"/>
      <c r="M2202" s="487"/>
      <c r="N2202" s="335"/>
    </row>
    <row r="2203" spans="11:14" x14ac:dyDescent="0.2">
      <c r="K2203" s="492"/>
      <c r="L2203" s="335"/>
      <c r="M2203" s="487"/>
      <c r="N2203" s="335"/>
    </row>
    <row r="2204" spans="11:14" x14ac:dyDescent="0.2">
      <c r="K2204" s="492"/>
      <c r="L2204" s="335"/>
      <c r="M2204" s="487"/>
      <c r="N2204" s="335"/>
    </row>
    <row r="2205" spans="11:14" x14ac:dyDescent="0.2">
      <c r="K2205" s="492"/>
      <c r="L2205" s="335"/>
      <c r="M2205" s="487"/>
      <c r="N2205" s="335"/>
    </row>
    <row r="2206" spans="11:14" x14ac:dyDescent="0.2">
      <c r="K2206" s="492"/>
      <c r="L2206" s="335"/>
      <c r="M2206" s="487"/>
      <c r="N2206" s="335"/>
    </row>
    <row r="2207" spans="11:14" x14ac:dyDescent="0.2">
      <c r="K2207" s="492"/>
      <c r="L2207" s="335"/>
      <c r="M2207" s="487"/>
      <c r="N2207" s="335"/>
    </row>
    <row r="2208" spans="11:14" x14ac:dyDescent="0.2">
      <c r="K2208" s="492"/>
      <c r="L2208" s="335"/>
      <c r="M2208" s="487"/>
      <c r="N2208" s="335"/>
    </row>
    <row r="2209" spans="11:14" x14ac:dyDescent="0.2">
      <c r="K2209" s="492"/>
      <c r="L2209" s="335"/>
      <c r="M2209" s="487"/>
      <c r="N2209" s="335"/>
    </row>
    <row r="2210" spans="11:14" x14ac:dyDescent="0.2">
      <c r="K2210" s="492"/>
      <c r="L2210" s="335"/>
      <c r="M2210" s="487"/>
      <c r="N2210" s="335"/>
    </row>
    <row r="2211" spans="11:14" x14ac:dyDescent="0.2">
      <c r="K2211" s="492"/>
      <c r="L2211" s="335"/>
      <c r="M2211" s="487"/>
      <c r="N2211" s="335"/>
    </row>
    <row r="2212" spans="11:14" x14ac:dyDescent="0.2">
      <c r="K2212" s="492"/>
      <c r="L2212" s="335"/>
      <c r="M2212" s="487"/>
      <c r="N2212" s="335"/>
    </row>
    <row r="2213" spans="11:14" x14ac:dyDescent="0.2">
      <c r="K2213" s="492"/>
      <c r="L2213" s="335"/>
      <c r="M2213" s="487"/>
      <c r="N2213" s="335"/>
    </row>
    <row r="2214" spans="11:14" x14ac:dyDescent="0.2">
      <c r="K2214" s="492"/>
      <c r="L2214" s="335"/>
      <c r="M2214" s="487"/>
      <c r="N2214" s="335"/>
    </row>
    <row r="2215" spans="11:14" x14ac:dyDescent="0.2">
      <c r="K2215" s="492"/>
      <c r="L2215" s="335"/>
      <c r="M2215" s="487"/>
      <c r="N2215" s="335"/>
    </row>
    <row r="2216" spans="11:14" x14ac:dyDescent="0.2">
      <c r="K2216" s="492"/>
      <c r="L2216" s="335"/>
      <c r="M2216" s="487"/>
      <c r="N2216" s="335"/>
    </row>
    <row r="2217" spans="11:14" x14ac:dyDescent="0.2">
      <c r="K2217" s="492"/>
      <c r="L2217" s="335"/>
      <c r="M2217" s="487"/>
      <c r="N2217" s="335"/>
    </row>
    <row r="2218" spans="11:14" x14ac:dyDescent="0.2">
      <c r="K2218" s="492"/>
      <c r="L2218" s="335"/>
      <c r="M2218" s="487"/>
      <c r="N2218" s="335"/>
    </row>
    <row r="2219" spans="11:14" x14ac:dyDescent="0.2">
      <c r="K2219" s="492"/>
      <c r="L2219" s="335"/>
      <c r="M2219" s="487"/>
      <c r="N2219" s="335"/>
    </row>
    <row r="2220" spans="11:14" x14ac:dyDescent="0.2">
      <c r="K2220" s="492"/>
      <c r="L2220" s="335"/>
      <c r="M2220" s="487"/>
      <c r="N2220" s="335"/>
    </row>
    <row r="2221" spans="11:14" x14ac:dyDescent="0.2">
      <c r="K2221" s="492"/>
      <c r="L2221" s="335"/>
      <c r="M2221" s="487"/>
      <c r="N2221" s="335"/>
    </row>
    <row r="2222" spans="11:14" x14ac:dyDescent="0.2">
      <c r="K2222" s="492"/>
      <c r="L2222" s="335"/>
      <c r="M2222" s="487"/>
      <c r="N2222" s="335"/>
    </row>
    <row r="2223" spans="11:14" x14ac:dyDescent="0.2">
      <c r="K2223" s="492"/>
      <c r="L2223" s="335"/>
      <c r="M2223" s="487"/>
      <c r="N2223" s="335"/>
    </row>
    <row r="2224" spans="11:14" x14ac:dyDescent="0.2">
      <c r="K2224" s="492"/>
      <c r="L2224" s="335"/>
      <c r="M2224" s="487"/>
      <c r="N2224" s="335"/>
    </row>
    <row r="2225" spans="11:14" x14ac:dyDescent="0.2">
      <c r="K2225" s="492"/>
      <c r="L2225" s="335"/>
      <c r="M2225" s="487"/>
      <c r="N2225" s="335"/>
    </row>
    <row r="2226" spans="11:14" x14ac:dyDescent="0.2">
      <c r="K2226" s="492"/>
      <c r="L2226" s="335"/>
      <c r="M2226" s="487"/>
      <c r="N2226" s="335"/>
    </row>
    <row r="2227" spans="11:14" x14ac:dyDescent="0.2">
      <c r="K2227" s="492"/>
      <c r="L2227" s="335"/>
      <c r="M2227" s="487"/>
      <c r="N2227" s="335"/>
    </row>
    <row r="2228" spans="11:14" x14ac:dyDescent="0.2">
      <c r="K2228" s="492"/>
      <c r="L2228" s="335"/>
      <c r="M2228" s="487"/>
      <c r="N2228" s="335"/>
    </row>
    <row r="2229" spans="11:14" x14ac:dyDescent="0.2">
      <c r="K2229" s="492"/>
      <c r="L2229" s="335"/>
      <c r="M2229" s="487"/>
      <c r="N2229" s="335"/>
    </row>
    <row r="2230" spans="11:14" x14ac:dyDescent="0.2">
      <c r="K2230" s="492"/>
      <c r="L2230" s="335"/>
      <c r="M2230" s="487"/>
      <c r="N2230" s="335"/>
    </row>
    <row r="2231" spans="11:14" x14ac:dyDescent="0.2">
      <c r="K2231" s="492"/>
      <c r="L2231" s="335"/>
      <c r="M2231" s="487"/>
      <c r="N2231" s="335"/>
    </row>
    <row r="2232" spans="11:14" x14ac:dyDescent="0.2">
      <c r="K2232" s="492"/>
      <c r="L2232" s="335"/>
      <c r="M2232" s="487"/>
      <c r="N2232" s="335"/>
    </row>
    <row r="2233" spans="11:14" x14ac:dyDescent="0.2">
      <c r="K2233" s="492"/>
      <c r="L2233" s="335"/>
      <c r="M2233" s="487"/>
      <c r="N2233" s="335"/>
    </row>
    <row r="2234" spans="11:14" x14ac:dyDescent="0.2">
      <c r="K2234" s="492"/>
      <c r="L2234" s="335"/>
      <c r="M2234" s="487"/>
      <c r="N2234" s="335"/>
    </row>
    <row r="2235" spans="11:14" x14ac:dyDescent="0.2">
      <c r="K2235" s="492"/>
      <c r="L2235" s="335"/>
      <c r="M2235" s="487"/>
      <c r="N2235" s="335"/>
    </row>
    <row r="2236" spans="11:14" x14ac:dyDescent="0.2">
      <c r="K2236" s="492"/>
      <c r="L2236" s="335"/>
      <c r="M2236" s="487"/>
      <c r="N2236" s="335"/>
    </row>
    <row r="2237" spans="11:14" x14ac:dyDescent="0.2">
      <c r="K2237" s="492"/>
      <c r="L2237" s="335"/>
      <c r="M2237" s="487"/>
      <c r="N2237" s="335"/>
    </row>
    <row r="2238" spans="11:14" x14ac:dyDescent="0.2">
      <c r="K2238" s="492"/>
      <c r="L2238" s="335"/>
      <c r="M2238" s="487"/>
      <c r="N2238" s="335"/>
    </row>
    <row r="2239" spans="11:14" x14ac:dyDescent="0.2">
      <c r="K2239" s="492"/>
      <c r="L2239" s="335"/>
      <c r="M2239" s="487"/>
      <c r="N2239" s="335"/>
    </row>
    <row r="2240" spans="11:14" x14ac:dyDescent="0.2">
      <c r="K2240" s="492"/>
      <c r="L2240" s="335"/>
      <c r="M2240" s="487"/>
      <c r="N2240" s="335"/>
    </row>
    <row r="2241" spans="11:14" x14ac:dyDescent="0.2">
      <c r="K2241" s="492"/>
      <c r="L2241" s="335"/>
      <c r="M2241" s="487"/>
      <c r="N2241" s="335"/>
    </row>
    <row r="2242" spans="11:14" x14ac:dyDescent="0.2">
      <c r="K2242" s="492"/>
      <c r="L2242" s="335"/>
      <c r="M2242" s="487"/>
      <c r="N2242" s="335"/>
    </row>
    <row r="2243" spans="11:14" x14ac:dyDescent="0.2">
      <c r="K2243" s="492"/>
      <c r="L2243" s="335"/>
      <c r="M2243" s="487"/>
      <c r="N2243" s="335"/>
    </row>
    <row r="2244" spans="11:14" x14ac:dyDescent="0.2">
      <c r="K2244" s="492"/>
      <c r="L2244" s="335"/>
      <c r="M2244" s="487"/>
      <c r="N2244" s="335"/>
    </row>
    <row r="2245" spans="11:14" x14ac:dyDescent="0.2">
      <c r="K2245" s="492"/>
      <c r="L2245" s="335"/>
      <c r="M2245" s="487"/>
      <c r="N2245" s="335"/>
    </row>
    <row r="2246" spans="11:14" x14ac:dyDescent="0.2">
      <c r="K2246" s="492"/>
      <c r="L2246" s="335"/>
      <c r="M2246" s="487"/>
      <c r="N2246" s="335"/>
    </row>
    <row r="2247" spans="11:14" x14ac:dyDescent="0.2">
      <c r="K2247" s="492"/>
      <c r="L2247" s="335"/>
      <c r="M2247" s="487"/>
      <c r="N2247" s="335"/>
    </row>
    <row r="2248" spans="11:14" x14ac:dyDescent="0.2">
      <c r="K2248" s="492"/>
      <c r="L2248" s="335"/>
      <c r="M2248" s="487"/>
      <c r="N2248" s="335"/>
    </row>
    <row r="2249" spans="11:14" x14ac:dyDescent="0.2">
      <c r="K2249" s="492"/>
      <c r="L2249" s="335"/>
      <c r="M2249" s="487"/>
      <c r="N2249" s="335"/>
    </row>
    <row r="2250" spans="11:14" x14ac:dyDescent="0.2">
      <c r="K2250" s="492"/>
      <c r="L2250" s="335"/>
      <c r="M2250" s="487"/>
      <c r="N2250" s="335"/>
    </row>
    <row r="2251" spans="11:14" x14ac:dyDescent="0.2">
      <c r="K2251" s="492"/>
      <c r="L2251" s="335"/>
      <c r="M2251" s="487"/>
      <c r="N2251" s="335"/>
    </row>
    <row r="2252" spans="11:14" x14ac:dyDescent="0.2">
      <c r="K2252" s="492"/>
      <c r="L2252" s="335"/>
      <c r="M2252" s="487"/>
      <c r="N2252" s="335"/>
    </row>
    <row r="2253" spans="11:14" x14ac:dyDescent="0.2">
      <c r="K2253" s="492"/>
      <c r="L2253" s="335"/>
      <c r="M2253" s="487"/>
      <c r="N2253" s="335"/>
    </row>
    <row r="2254" spans="11:14" x14ac:dyDescent="0.2">
      <c r="K2254" s="492"/>
      <c r="L2254" s="335"/>
      <c r="M2254" s="487"/>
      <c r="N2254" s="335"/>
    </row>
    <row r="2255" spans="11:14" x14ac:dyDescent="0.2">
      <c r="K2255" s="492"/>
      <c r="L2255" s="335"/>
      <c r="M2255" s="487"/>
      <c r="N2255" s="335"/>
    </row>
    <row r="2256" spans="11:14" x14ac:dyDescent="0.2">
      <c r="K2256" s="492"/>
      <c r="L2256" s="335"/>
      <c r="M2256" s="487"/>
      <c r="N2256" s="335"/>
    </row>
    <row r="2257" spans="11:14" x14ac:dyDescent="0.2">
      <c r="K2257" s="492"/>
      <c r="L2257" s="335"/>
      <c r="M2257" s="487"/>
      <c r="N2257" s="335"/>
    </row>
    <row r="2258" spans="11:14" x14ac:dyDescent="0.2">
      <c r="K2258" s="492"/>
      <c r="L2258" s="335"/>
      <c r="M2258" s="487"/>
      <c r="N2258" s="335"/>
    </row>
    <row r="2259" spans="11:14" x14ac:dyDescent="0.2">
      <c r="K2259" s="492"/>
      <c r="L2259" s="335"/>
      <c r="M2259" s="487"/>
      <c r="N2259" s="335"/>
    </row>
    <row r="2260" spans="11:14" x14ac:dyDescent="0.2">
      <c r="K2260" s="492"/>
      <c r="L2260" s="335"/>
      <c r="M2260" s="487"/>
      <c r="N2260" s="335"/>
    </row>
    <row r="2261" spans="11:14" x14ac:dyDescent="0.2">
      <c r="K2261" s="492"/>
      <c r="L2261" s="335"/>
      <c r="M2261" s="487"/>
      <c r="N2261" s="335"/>
    </row>
    <row r="2262" spans="11:14" x14ac:dyDescent="0.2">
      <c r="K2262" s="492"/>
      <c r="L2262" s="335"/>
      <c r="M2262" s="487"/>
      <c r="N2262" s="335"/>
    </row>
    <row r="2263" spans="11:14" x14ac:dyDescent="0.2">
      <c r="K2263" s="492"/>
      <c r="L2263" s="335"/>
      <c r="M2263" s="487"/>
      <c r="N2263" s="335"/>
    </row>
    <row r="2264" spans="11:14" x14ac:dyDescent="0.2">
      <c r="K2264" s="492"/>
      <c r="L2264" s="335"/>
      <c r="M2264" s="487"/>
      <c r="N2264" s="335"/>
    </row>
    <row r="2265" spans="11:14" x14ac:dyDescent="0.2">
      <c r="K2265" s="492"/>
      <c r="L2265" s="335"/>
      <c r="M2265" s="487"/>
      <c r="N2265" s="335"/>
    </row>
    <row r="2266" spans="11:14" x14ac:dyDescent="0.2">
      <c r="K2266" s="492"/>
      <c r="L2266" s="335"/>
      <c r="M2266" s="487"/>
      <c r="N2266" s="335"/>
    </row>
    <row r="2267" spans="11:14" x14ac:dyDescent="0.2">
      <c r="K2267" s="492"/>
      <c r="L2267" s="335"/>
      <c r="M2267" s="487"/>
      <c r="N2267" s="335"/>
    </row>
    <row r="2268" spans="11:14" x14ac:dyDescent="0.2">
      <c r="K2268" s="492"/>
      <c r="L2268" s="335"/>
      <c r="M2268" s="487"/>
      <c r="N2268" s="335"/>
    </row>
    <row r="2269" spans="11:14" x14ac:dyDescent="0.2">
      <c r="K2269" s="492"/>
      <c r="L2269" s="335"/>
      <c r="M2269" s="487"/>
      <c r="N2269" s="335"/>
    </row>
    <row r="2270" spans="11:14" x14ac:dyDescent="0.2">
      <c r="K2270" s="492"/>
      <c r="L2270" s="335"/>
      <c r="M2270" s="487"/>
      <c r="N2270" s="335"/>
    </row>
    <row r="2271" spans="11:14" x14ac:dyDescent="0.2">
      <c r="K2271" s="492"/>
      <c r="L2271" s="335"/>
      <c r="M2271" s="487"/>
      <c r="N2271" s="335"/>
    </row>
    <row r="2272" spans="11:14" x14ac:dyDescent="0.2">
      <c r="K2272" s="492"/>
      <c r="L2272" s="335"/>
      <c r="M2272" s="487"/>
      <c r="N2272" s="335"/>
    </row>
    <row r="2273" spans="11:14" x14ac:dyDescent="0.2">
      <c r="K2273" s="492"/>
      <c r="L2273" s="335"/>
      <c r="M2273" s="487"/>
      <c r="N2273" s="335"/>
    </row>
    <row r="2274" spans="11:14" x14ac:dyDescent="0.2">
      <c r="K2274" s="492"/>
      <c r="L2274" s="335"/>
      <c r="M2274" s="487"/>
      <c r="N2274" s="335"/>
    </row>
    <row r="2275" spans="11:14" x14ac:dyDescent="0.2">
      <c r="K2275" s="492"/>
      <c r="L2275" s="335"/>
      <c r="M2275" s="487"/>
      <c r="N2275" s="335"/>
    </row>
    <row r="2276" spans="11:14" x14ac:dyDescent="0.2">
      <c r="K2276" s="492"/>
      <c r="L2276" s="335"/>
      <c r="M2276" s="487"/>
      <c r="N2276" s="335"/>
    </row>
    <row r="2277" spans="11:14" x14ac:dyDescent="0.2">
      <c r="K2277" s="492"/>
      <c r="L2277" s="335"/>
      <c r="M2277" s="487"/>
      <c r="N2277" s="335"/>
    </row>
    <row r="2278" spans="11:14" x14ac:dyDescent="0.2">
      <c r="K2278" s="492"/>
      <c r="L2278" s="335"/>
      <c r="M2278" s="487"/>
      <c r="N2278" s="335"/>
    </row>
    <row r="2279" spans="11:14" x14ac:dyDescent="0.2">
      <c r="K2279" s="492"/>
      <c r="L2279" s="335"/>
      <c r="M2279" s="487"/>
      <c r="N2279" s="335"/>
    </row>
    <row r="2280" spans="11:14" x14ac:dyDescent="0.2">
      <c r="K2280" s="492"/>
      <c r="L2280" s="335"/>
      <c r="M2280" s="487"/>
      <c r="N2280" s="335"/>
    </row>
    <row r="2281" spans="11:14" x14ac:dyDescent="0.2">
      <c r="K2281" s="492"/>
      <c r="L2281" s="335"/>
      <c r="M2281" s="487"/>
      <c r="N2281" s="335"/>
    </row>
    <row r="2282" spans="11:14" x14ac:dyDescent="0.2">
      <c r="K2282" s="492"/>
      <c r="L2282" s="335"/>
      <c r="M2282" s="487"/>
      <c r="N2282" s="335"/>
    </row>
    <row r="2283" spans="11:14" x14ac:dyDescent="0.2">
      <c r="K2283" s="492"/>
      <c r="L2283" s="335"/>
      <c r="M2283" s="487"/>
      <c r="N2283" s="335"/>
    </row>
    <row r="2284" spans="11:14" x14ac:dyDescent="0.2">
      <c r="K2284" s="492"/>
      <c r="L2284" s="335"/>
      <c r="M2284" s="487"/>
      <c r="N2284" s="335"/>
    </row>
    <row r="2285" spans="11:14" x14ac:dyDescent="0.2">
      <c r="K2285" s="492"/>
      <c r="L2285" s="335"/>
      <c r="M2285" s="487"/>
      <c r="N2285" s="335"/>
    </row>
    <row r="2286" spans="11:14" x14ac:dyDescent="0.2">
      <c r="K2286" s="492"/>
      <c r="L2286" s="335"/>
      <c r="M2286" s="487"/>
      <c r="N2286" s="335"/>
    </row>
    <row r="2287" spans="11:14" x14ac:dyDescent="0.2">
      <c r="K2287" s="492"/>
      <c r="L2287" s="335"/>
      <c r="M2287" s="487"/>
      <c r="N2287" s="335"/>
    </row>
    <row r="2288" spans="11:14" x14ac:dyDescent="0.2">
      <c r="K2288" s="492"/>
      <c r="L2288" s="335"/>
      <c r="M2288" s="487"/>
      <c r="N2288" s="335"/>
    </row>
    <row r="2289" spans="11:14" x14ac:dyDescent="0.2">
      <c r="K2289" s="492"/>
      <c r="L2289" s="335"/>
      <c r="M2289" s="487"/>
      <c r="N2289" s="335"/>
    </row>
    <row r="2290" spans="11:14" x14ac:dyDescent="0.2">
      <c r="K2290" s="492"/>
      <c r="L2290" s="335"/>
      <c r="M2290" s="487"/>
      <c r="N2290" s="335"/>
    </row>
    <row r="2291" spans="11:14" x14ac:dyDescent="0.2">
      <c r="K2291" s="492"/>
      <c r="L2291" s="335"/>
      <c r="M2291" s="487"/>
      <c r="N2291" s="335"/>
    </row>
    <row r="2292" spans="11:14" x14ac:dyDescent="0.2">
      <c r="K2292" s="492"/>
      <c r="L2292" s="335"/>
      <c r="M2292" s="487"/>
      <c r="N2292" s="335"/>
    </row>
    <row r="2293" spans="11:14" x14ac:dyDescent="0.2">
      <c r="K2293" s="492"/>
      <c r="L2293" s="335"/>
      <c r="M2293" s="487"/>
      <c r="N2293" s="335"/>
    </row>
    <row r="2294" spans="11:14" x14ac:dyDescent="0.2">
      <c r="K2294" s="492"/>
      <c r="L2294" s="335"/>
      <c r="M2294" s="487"/>
      <c r="N2294" s="335"/>
    </row>
    <row r="2295" spans="11:14" x14ac:dyDescent="0.2">
      <c r="K2295" s="492"/>
      <c r="L2295" s="335"/>
      <c r="M2295" s="487"/>
      <c r="N2295" s="335"/>
    </row>
    <row r="2296" spans="11:14" x14ac:dyDescent="0.2">
      <c r="K2296" s="492"/>
      <c r="L2296" s="335"/>
      <c r="M2296" s="487"/>
      <c r="N2296" s="335"/>
    </row>
    <row r="2297" spans="11:14" x14ac:dyDescent="0.2">
      <c r="K2297" s="492"/>
      <c r="L2297" s="335"/>
      <c r="M2297" s="487"/>
      <c r="N2297" s="335"/>
    </row>
    <row r="2298" spans="11:14" x14ac:dyDescent="0.2">
      <c r="K2298" s="492"/>
      <c r="L2298" s="335"/>
      <c r="M2298" s="487"/>
      <c r="N2298" s="335"/>
    </row>
    <row r="2299" spans="11:14" x14ac:dyDescent="0.2">
      <c r="K2299" s="492"/>
      <c r="L2299" s="335"/>
      <c r="M2299" s="487"/>
      <c r="N2299" s="335"/>
    </row>
    <row r="2300" spans="11:14" x14ac:dyDescent="0.2">
      <c r="K2300" s="492"/>
      <c r="L2300" s="335"/>
      <c r="M2300" s="487"/>
      <c r="N2300" s="335"/>
    </row>
    <row r="2301" spans="11:14" x14ac:dyDescent="0.2">
      <c r="K2301" s="492"/>
      <c r="L2301" s="335"/>
      <c r="M2301" s="487"/>
      <c r="N2301" s="335"/>
    </row>
    <row r="2302" spans="11:14" x14ac:dyDescent="0.2">
      <c r="K2302" s="492"/>
      <c r="L2302" s="335"/>
      <c r="M2302" s="487"/>
      <c r="N2302" s="335"/>
    </row>
    <row r="2303" spans="11:14" x14ac:dyDescent="0.2">
      <c r="K2303" s="492"/>
      <c r="L2303" s="335"/>
      <c r="M2303" s="487"/>
      <c r="N2303" s="335"/>
    </row>
    <row r="2304" spans="11:14" x14ac:dyDescent="0.2">
      <c r="K2304" s="492"/>
      <c r="L2304" s="335"/>
      <c r="M2304" s="487"/>
      <c r="N2304" s="335"/>
    </row>
    <row r="2305" spans="11:14" x14ac:dyDescent="0.2">
      <c r="K2305" s="492"/>
      <c r="L2305" s="335"/>
      <c r="M2305" s="487"/>
      <c r="N2305" s="335"/>
    </row>
    <row r="2306" spans="11:14" x14ac:dyDescent="0.2">
      <c r="K2306" s="492"/>
      <c r="L2306" s="335"/>
      <c r="M2306" s="487"/>
      <c r="N2306" s="335"/>
    </row>
    <row r="2307" spans="11:14" x14ac:dyDescent="0.2">
      <c r="K2307" s="492"/>
      <c r="L2307" s="335"/>
      <c r="M2307" s="487"/>
      <c r="N2307" s="335"/>
    </row>
    <row r="2308" spans="11:14" x14ac:dyDescent="0.2">
      <c r="K2308" s="492"/>
      <c r="L2308" s="335"/>
      <c r="M2308" s="487"/>
      <c r="N2308" s="335"/>
    </row>
    <row r="2309" spans="11:14" x14ac:dyDescent="0.2">
      <c r="K2309" s="492"/>
      <c r="L2309" s="335"/>
      <c r="M2309" s="487"/>
      <c r="N2309" s="335"/>
    </row>
    <row r="2310" spans="11:14" x14ac:dyDescent="0.2">
      <c r="K2310" s="492"/>
      <c r="L2310" s="335"/>
      <c r="M2310" s="487"/>
      <c r="N2310" s="335"/>
    </row>
    <row r="2311" spans="11:14" x14ac:dyDescent="0.2">
      <c r="K2311" s="492"/>
      <c r="L2311" s="335"/>
      <c r="M2311" s="487"/>
      <c r="N2311" s="335"/>
    </row>
    <row r="2312" spans="11:14" x14ac:dyDescent="0.2">
      <c r="K2312" s="492"/>
      <c r="L2312" s="335"/>
      <c r="M2312" s="487"/>
      <c r="N2312" s="335"/>
    </row>
    <row r="2313" spans="11:14" x14ac:dyDescent="0.2">
      <c r="K2313" s="492"/>
      <c r="L2313" s="335"/>
      <c r="M2313" s="487"/>
      <c r="N2313" s="335"/>
    </row>
    <row r="2314" spans="11:14" x14ac:dyDescent="0.2">
      <c r="K2314" s="492"/>
      <c r="L2314" s="335"/>
      <c r="M2314" s="487"/>
      <c r="N2314" s="335"/>
    </row>
    <row r="2315" spans="11:14" x14ac:dyDescent="0.2">
      <c r="K2315" s="492"/>
      <c r="L2315" s="335"/>
      <c r="M2315" s="487"/>
      <c r="N2315" s="335"/>
    </row>
    <row r="2316" spans="11:14" x14ac:dyDescent="0.2">
      <c r="K2316" s="492"/>
      <c r="L2316" s="335"/>
      <c r="M2316" s="487"/>
      <c r="N2316" s="335"/>
    </row>
    <row r="2317" spans="11:14" x14ac:dyDescent="0.2">
      <c r="K2317" s="492"/>
      <c r="L2317" s="335"/>
      <c r="M2317" s="487"/>
      <c r="N2317" s="335"/>
    </row>
    <row r="2318" spans="11:14" x14ac:dyDescent="0.2">
      <c r="K2318" s="492"/>
      <c r="L2318" s="335"/>
      <c r="M2318" s="487"/>
      <c r="N2318" s="335"/>
    </row>
    <row r="2319" spans="11:14" x14ac:dyDescent="0.2">
      <c r="K2319" s="492"/>
      <c r="L2319" s="335"/>
      <c r="M2319" s="487"/>
      <c r="N2319" s="335"/>
    </row>
    <row r="2320" spans="11:14" x14ac:dyDescent="0.2">
      <c r="K2320" s="492"/>
      <c r="L2320" s="335"/>
      <c r="M2320" s="487"/>
      <c r="N2320" s="335"/>
    </row>
    <row r="2321" spans="11:14" x14ac:dyDescent="0.2">
      <c r="K2321" s="492"/>
      <c r="L2321" s="335"/>
      <c r="M2321" s="487"/>
      <c r="N2321" s="335"/>
    </row>
    <row r="2322" spans="11:14" x14ac:dyDescent="0.2">
      <c r="K2322" s="492"/>
      <c r="L2322" s="335"/>
      <c r="M2322" s="487"/>
      <c r="N2322" s="335"/>
    </row>
    <row r="2323" spans="11:14" x14ac:dyDescent="0.2">
      <c r="K2323" s="492"/>
      <c r="L2323" s="335"/>
      <c r="M2323" s="487"/>
      <c r="N2323" s="335"/>
    </row>
    <row r="2324" spans="11:14" x14ac:dyDescent="0.2">
      <c r="K2324" s="492"/>
      <c r="L2324" s="335"/>
      <c r="M2324" s="487"/>
      <c r="N2324" s="335"/>
    </row>
    <row r="2325" spans="11:14" x14ac:dyDescent="0.2">
      <c r="K2325" s="492"/>
      <c r="L2325" s="335"/>
      <c r="M2325" s="487"/>
      <c r="N2325" s="335"/>
    </row>
    <row r="2326" spans="11:14" x14ac:dyDescent="0.2">
      <c r="K2326" s="492"/>
      <c r="L2326" s="335"/>
      <c r="M2326" s="487"/>
      <c r="N2326" s="335"/>
    </row>
    <row r="2327" spans="11:14" x14ac:dyDescent="0.2">
      <c r="K2327" s="492"/>
      <c r="L2327" s="335"/>
      <c r="M2327" s="487"/>
      <c r="N2327" s="335"/>
    </row>
    <row r="2328" spans="11:14" x14ac:dyDescent="0.2">
      <c r="K2328" s="492"/>
      <c r="L2328" s="335"/>
      <c r="M2328" s="487"/>
      <c r="N2328" s="335"/>
    </row>
    <row r="2329" spans="11:14" x14ac:dyDescent="0.2">
      <c r="K2329" s="492"/>
      <c r="L2329" s="335"/>
      <c r="M2329" s="487"/>
      <c r="N2329" s="335"/>
    </row>
    <row r="2330" spans="11:14" x14ac:dyDescent="0.2">
      <c r="K2330" s="492"/>
      <c r="L2330" s="335"/>
      <c r="M2330" s="487"/>
      <c r="N2330" s="335"/>
    </row>
    <row r="2331" spans="11:14" x14ac:dyDescent="0.2">
      <c r="K2331" s="492"/>
      <c r="L2331" s="335"/>
      <c r="M2331" s="487"/>
      <c r="N2331" s="335"/>
    </row>
    <row r="2332" spans="11:14" x14ac:dyDescent="0.2">
      <c r="K2332" s="492"/>
      <c r="L2332" s="335"/>
      <c r="M2332" s="487"/>
      <c r="N2332" s="335"/>
    </row>
    <row r="2333" spans="11:14" x14ac:dyDescent="0.2">
      <c r="K2333" s="492"/>
      <c r="L2333" s="335"/>
      <c r="M2333" s="487"/>
      <c r="N2333" s="335"/>
    </row>
    <row r="2334" spans="11:14" x14ac:dyDescent="0.2">
      <c r="K2334" s="492"/>
      <c r="L2334" s="335"/>
      <c r="M2334" s="487"/>
      <c r="N2334" s="335"/>
    </row>
    <row r="2335" spans="11:14" x14ac:dyDescent="0.2">
      <c r="K2335" s="492"/>
      <c r="L2335" s="335"/>
      <c r="M2335" s="487"/>
      <c r="N2335" s="335"/>
    </row>
    <row r="2336" spans="11:14" x14ac:dyDescent="0.2">
      <c r="K2336" s="492"/>
      <c r="L2336" s="335"/>
      <c r="M2336" s="487"/>
      <c r="N2336" s="335"/>
    </row>
    <row r="2337" spans="11:14" x14ac:dyDescent="0.2">
      <c r="K2337" s="492"/>
      <c r="L2337" s="335"/>
      <c r="M2337" s="487"/>
      <c r="N2337" s="335"/>
    </row>
    <row r="2338" spans="11:14" x14ac:dyDescent="0.2">
      <c r="K2338" s="492"/>
      <c r="L2338" s="335"/>
      <c r="M2338" s="487"/>
      <c r="N2338" s="335"/>
    </row>
    <row r="2339" spans="11:14" x14ac:dyDescent="0.2">
      <c r="K2339" s="492"/>
      <c r="L2339" s="335"/>
      <c r="M2339" s="487"/>
      <c r="N2339" s="335"/>
    </row>
    <row r="2340" spans="11:14" x14ac:dyDescent="0.2">
      <c r="K2340" s="492"/>
      <c r="L2340" s="335"/>
      <c r="M2340" s="487"/>
      <c r="N2340" s="335"/>
    </row>
    <row r="2341" spans="11:14" x14ac:dyDescent="0.2">
      <c r="K2341" s="492"/>
      <c r="L2341" s="335"/>
      <c r="M2341" s="487"/>
      <c r="N2341" s="335"/>
    </row>
    <row r="2342" spans="11:14" x14ac:dyDescent="0.2">
      <c r="K2342" s="492"/>
      <c r="L2342" s="335"/>
      <c r="M2342" s="487"/>
      <c r="N2342" s="335"/>
    </row>
    <row r="2343" spans="11:14" x14ac:dyDescent="0.2">
      <c r="K2343" s="492"/>
      <c r="L2343" s="335"/>
      <c r="M2343" s="487"/>
      <c r="N2343" s="335"/>
    </row>
    <row r="2344" spans="11:14" x14ac:dyDescent="0.2">
      <c r="K2344" s="492"/>
      <c r="L2344" s="335"/>
      <c r="M2344" s="487"/>
      <c r="N2344" s="335"/>
    </row>
    <row r="2345" spans="11:14" x14ac:dyDescent="0.2">
      <c r="K2345" s="492"/>
      <c r="L2345" s="335"/>
      <c r="M2345" s="487"/>
      <c r="N2345" s="335"/>
    </row>
    <row r="2346" spans="11:14" x14ac:dyDescent="0.2">
      <c r="K2346" s="492"/>
      <c r="L2346" s="335"/>
      <c r="M2346" s="487"/>
      <c r="N2346" s="335"/>
    </row>
    <row r="2347" spans="11:14" x14ac:dyDescent="0.2">
      <c r="K2347" s="492"/>
      <c r="L2347" s="335"/>
      <c r="M2347" s="487"/>
      <c r="N2347" s="335"/>
    </row>
    <row r="2348" spans="11:14" x14ac:dyDescent="0.2">
      <c r="K2348" s="492"/>
      <c r="L2348" s="335"/>
      <c r="M2348" s="487"/>
      <c r="N2348" s="335"/>
    </row>
    <row r="2349" spans="11:14" x14ac:dyDescent="0.2">
      <c r="K2349" s="492"/>
      <c r="L2349" s="335"/>
      <c r="M2349" s="487"/>
      <c r="N2349" s="335"/>
    </row>
    <row r="2350" spans="11:14" x14ac:dyDescent="0.2">
      <c r="K2350" s="492"/>
      <c r="L2350" s="335"/>
      <c r="M2350" s="487"/>
      <c r="N2350" s="335"/>
    </row>
    <row r="2351" spans="11:14" x14ac:dyDescent="0.2">
      <c r="K2351" s="492"/>
      <c r="L2351" s="335"/>
      <c r="M2351" s="487"/>
      <c r="N2351" s="335"/>
    </row>
    <row r="2352" spans="11:14" x14ac:dyDescent="0.2">
      <c r="K2352" s="492"/>
      <c r="L2352" s="335"/>
      <c r="M2352" s="487"/>
      <c r="N2352" s="335"/>
    </row>
    <row r="2353" spans="11:14" x14ac:dyDescent="0.2">
      <c r="K2353" s="492"/>
      <c r="L2353" s="335"/>
      <c r="M2353" s="487"/>
      <c r="N2353" s="335"/>
    </row>
    <row r="2354" spans="11:14" x14ac:dyDescent="0.2">
      <c r="K2354" s="492"/>
      <c r="L2354" s="335"/>
      <c r="M2354" s="487"/>
      <c r="N2354" s="335"/>
    </row>
    <row r="2355" spans="11:14" x14ac:dyDescent="0.2">
      <c r="K2355" s="492"/>
      <c r="L2355" s="335"/>
      <c r="M2355" s="487"/>
      <c r="N2355" s="335"/>
    </row>
    <row r="2356" spans="11:14" x14ac:dyDescent="0.2">
      <c r="K2356" s="492"/>
      <c r="L2356" s="335"/>
      <c r="M2356" s="487"/>
      <c r="N2356" s="335"/>
    </row>
    <row r="2357" spans="11:14" x14ac:dyDescent="0.2">
      <c r="K2357" s="492"/>
      <c r="L2357" s="335"/>
      <c r="M2357" s="487"/>
      <c r="N2357" s="335"/>
    </row>
    <row r="2358" spans="11:14" x14ac:dyDescent="0.2">
      <c r="K2358" s="492"/>
      <c r="L2358" s="335"/>
      <c r="M2358" s="487"/>
      <c r="N2358" s="335"/>
    </row>
    <row r="2359" spans="11:14" x14ac:dyDescent="0.2">
      <c r="K2359" s="492"/>
      <c r="L2359" s="335"/>
      <c r="M2359" s="487"/>
      <c r="N2359" s="335"/>
    </row>
    <row r="2360" spans="11:14" x14ac:dyDescent="0.2">
      <c r="K2360" s="492"/>
      <c r="L2360" s="335"/>
      <c r="M2360" s="487"/>
      <c r="N2360" s="335"/>
    </row>
    <row r="2361" spans="11:14" x14ac:dyDescent="0.2">
      <c r="K2361" s="492"/>
      <c r="L2361" s="335"/>
      <c r="M2361" s="487"/>
      <c r="N2361" s="335"/>
    </row>
    <row r="2362" spans="11:14" x14ac:dyDescent="0.2">
      <c r="K2362" s="492"/>
      <c r="L2362" s="335"/>
      <c r="M2362" s="487"/>
      <c r="N2362" s="335"/>
    </row>
    <row r="2363" spans="11:14" x14ac:dyDescent="0.2">
      <c r="K2363" s="492"/>
      <c r="L2363" s="335"/>
      <c r="M2363" s="487"/>
      <c r="N2363" s="335"/>
    </row>
    <row r="2364" spans="11:14" x14ac:dyDescent="0.2">
      <c r="K2364" s="492"/>
      <c r="L2364" s="335"/>
      <c r="M2364" s="487"/>
      <c r="N2364" s="335"/>
    </row>
    <row r="2365" spans="11:14" x14ac:dyDescent="0.2">
      <c r="K2365" s="492"/>
      <c r="L2365" s="335"/>
      <c r="M2365" s="487"/>
      <c r="N2365" s="335"/>
    </row>
    <row r="2366" spans="11:14" x14ac:dyDescent="0.2">
      <c r="K2366" s="492"/>
      <c r="L2366" s="335"/>
      <c r="M2366" s="487"/>
      <c r="N2366" s="335"/>
    </row>
    <row r="2367" spans="11:14" x14ac:dyDescent="0.2">
      <c r="K2367" s="492"/>
      <c r="L2367" s="335"/>
      <c r="M2367" s="487"/>
      <c r="N2367" s="335"/>
    </row>
    <row r="2368" spans="11:14" x14ac:dyDescent="0.2">
      <c r="K2368" s="492"/>
      <c r="L2368" s="335"/>
      <c r="M2368" s="487"/>
      <c r="N2368" s="335"/>
    </row>
    <row r="2369" spans="11:14" x14ac:dyDescent="0.2">
      <c r="K2369" s="492"/>
      <c r="L2369" s="335"/>
      <c r="M2369" s="487"/>
      <c r="N2369" s="335"/>
    </row>
    <row r="2370" spans="11:14" x14ac:dyDescent="0.2">
      <c r="K2370" s="492"/>
      <c r="L2370" s="335"/>
      <c r="M2370" s="487"/>
      <c r="N2370" s="335"/>
    </row>
    <row r="2371" spans="11:14" x14ac:dyDescent="0.2">
      <c r="K2371" s="492"/>
      <c r="L2371" s="335"/>
      <c r="M2371" s="487"/>
      <c r="N2371" s="335"/>
    </row>
    <row r="2372" spans="11:14" x14ac:dyDescent="0.2">
      <c r="K2372" s="492"/>
      <c r="L2372" s="335"/>
      <c r="M2372" s="487"/>
      <c r="N2372" s="335"/>
    </row>
    <row r="2373" spans="11:14" x14ac:dyDescent="0.2">
      <c r="K2373" s="492"/>
      <c r="L2373" s="335"/>
      <c r="M2373" s="487"/>
      <c r="N2373" s="335"/>
    </row>
    <row r="2374" spans="11:14" x14ac:dyDescent="0.2">
      <c r="K2374" s="492"/>
      <c r="L2374" s="335"/>
      <c r="M2374" s="487"/>
      <c r="N2374" s="335"/>
    </row>
    <row r="2375" spans="11:14" x14ac:dyDescent="0.2">
      <c r="K2375" s="492"/>
      <c r="L2375" s="335"/>
      <c r="M2375" s="487"/>
      <c r="N2375" s="335"/>
    </row>
    <row r="2376" spans="11:14" x14ac:dyDescent="0.2">
      <c r="K2376" s="492"/>
      <c r="L2376" s="335"/>
      <c r="M2376" s="487"/>
      <c r="N2376" s="335"/>
    </row>
    <row r="2377" spans="11:14" x14ac:dyDescent="0.2">
      <c r="K2377" s="492"/>
      <c r="L2377" s="335"/>
      <c r="M2377" s="487"/>
      <c r="N2377" s="335"/>
    </row>
    <row r="2378" spans="11:14" x14ac:dyDescent="0.2">
      <c r="K2378" s="492"/>
      <c r="L2378" s="335"/>
      <c r="M2378" s="487"/>
      <c r="N2378" s="335"/>
    </row>
    <row r="2379" spans="11:14" x14ac:dyDescent="0.2">
      <c r="K2379" s="492"/>
      <c r="L2379" s="335"/>
      <c r="M2379" s="487"/>
      <c r="N2379" s="335"/>
    </row>
    <row r="2380" spans="11:14" x14ac:dyDescent="0.2">
      <c r="K2380" s="492"/>
      <c r="L2380" s="335"/>
      <c r="M2380" s="487"/>
      <c r="N2380" s="335"/>
    </row>
    <row r="2381" spans="11:14" x14ac:dyDescent="0.2">
      <c r="K2381" s="492"/>
      <c r="L2381" s="335"/>
      <c r="M2381" s="487"/>
      <c r="N2381" s="335"/>
    </row>
    <row r="2382" spans="11:14" x14ac:dyDescent="0.2">
      <c r="K2382" s="492"/>
      <c r="L2382" s="335"/>
      <c r="M2382" s="487"/>
      <c r="N2382" s="335"/>
    </row>
    <row r="2383" spans="11:14" x14ac:dyDescent="0.2">
      <c r="K2383" s="492"/>
      <c r="L2383" s="335"/>
      <c r="M2383" s="487"/>
      <c r="N2383" s="335"/>
    </row>
    <row r="2384" spans="11:14" x14ac:dyDescent="0.2">
      <c r="K2384" s="492"/>
      <c r="L2384" s="335"/>
      <c r="M2384" s="487"/>
      <c r="N2384" s="335"/>
    </row>
    <row r="2385" spans="11:14" x14ac:dyDescent="0.2">
      <c r="K2385" s="492"/>
      <c r="L2385" s="335"/>
      <c r="M2385" s="487"/>
      <c r="N2385" s="335"/>
    </row>
    <row r="2386" spans="11:14" x14ac:dyDescent="0.2">
      <c r="K2386" s="492"/>
      <c r="L2386" s="335"/>
      <c r="M2386" s="487"/>
      <c r="N2386" s="335"/>
    </row>
    <row r="2387" spans="11:14" x14ac:dyDescent="0.2">
      <c r="K2387" s="492"/>
      <c r="L2387" s="335"/>
      <c r="M2387" s="487"/>
      <c r="N2387" s="335"/>
    </row>
    <row r="2388" spans="11:14" x14ac:dyDescent="0.2">
      <c r="K2388" s="492"/>
      <c r="L2388" s="335"/>
      <c r="M2388" s="487"/>
      <c r="N2388" s="335"/>
    </row>
    <row r="2389" spans="11:14" x14ac:dyDescent="0.2">
      <c r="K2389" s="492"/>
      <c r="L2389" s="335"/>
      <c r="M2389" s="487"/>
      <c r="N2389" s="335"/>
    </row>
    <row r="2390" spans="11:14" x14ac:dyDescent="0.2">
      <c r="K2390" s="492"/>
      <c r="L2390" s="335"/>
      <c r="M2390" s="487"/>
      <c r="N2390" s="335"/>
    </row>
    <row r="2391" spans="11:14" x14ac:dyDescent="0.2">
      <c r="K2391" s="492"/>
      <c r="L2391" s="335"/>
      <c r="M2391" s="487"/>
      <c r="N2391" s="335"/>
    </row>
    <row r="2392" spans="11:14" x14ac:dyDescent="0.2">
      <c r="K2392" s="492"/>
      <c r="L2392" s="335"/>
      <c r="M2392" s="487"/>
      <c r="N2392" s="335"/>
    </row>
    <row r="2393" spans="11:14" x14ac:dyDescent="0.2">
      <c r="K2393" s="492"/>
      <c r="L2393" s="335"/>
      <c r="M2393" s="487"/>
      <c r="N2393" s="335"/>
    </row>
    <row r="2394" spans="11:14" x14ac:dyDescent="0.2">
      <c r="K2394" s="492"/>
      <c r="L2394" s="335"/>
      <c r="M2394" s="487"/>
      <c r="N2394" s="335"/>
    </row>
    <row r="2395" spans="11:14" x14ac:dyDescent="0.2">
      <c r="K2395" s="492"/>
      <c r="L2395" s="335"/>
      <c r="M2395" s="487"/>
      <c r="N2395" s="335"/>
    </row>
    <row r="2396" spans="11:14" x14ac:dyDescent="0.2">
      <c r="K2396" s="492"/>
      <c r="L2396" s="335"/>
      <c r="M2396" s="487"/>
      <c r="N2396" s="335"/>
    </row>
    <row r="2397" spans="11:14" x14ac:dyDescent="0.2">
      <c r="K2397" s="492"/>
      <c r="L2397" s="335"/>
      <c r="M2397" s="487"/>
      <c r="N2397" s="335"/>
    </row>
    <row r="2398" spans="11:14" x14ac:dyDescent="0.2">
      <c r="K2398" s="492"/>
      <c r="L2398" s="335"/>
      <c r="M2398" s="487"/>
      <c r="N2398" s="335"/>
    </row>
    <row r="2399" spans="11:14" x14ac:dyDescent="0.2">
      <c r="K2399" s="492"/>
      <c r="L2399" s="335"/>
      <c r="M2399" s="487"/>
      <c r="N2399" s="335"/>
    </row>
    <row r="2400" spans="11:14" x14ac:dyDescent="0.2">
      <c r="K2400" s="492"/>
      <c r="L2400" s="335"/>
      <c r="M2400" s="487"/>
      <c r="N2400" s="335"/>
    </row>
    <row r="2401" spans="11:14" x14ac:dyDescent="0.2">
      <c r="K2401" s="492"/>
      <c r="L2401" s="335"/>
      <c r="M2401" s="487"/>
      <c r="N2401" s="335"/>
    </row>
    <row r="2402" spans="11:14" x14ac:dyDescent="0.2">
      <c r="K2402" s="492"/>
      <c r="L2402" s="335"/>
      <c r="M2402" s="487"/>
      <c r="N2402" s="335"/>
    </row>
    <row r="2403" spans="11:14" x14ac:dyDescent="0.2">
      <c r="K2403" s="492"/>
      <c r="L2403" s="335"/>
      <c r="M2403" s="487"/>
      <c r="N2403" s="335"/>
    </row>
    <row r="2404" spans="11:14" x14ac:dyDescent="0.2">
      <c r="K2404" s="492"/>
      <c r="L2404" s="335"/>
      <c r="M2404" s="487"/>
      <c r="N2404" s="335"/>
    </row>
    <row r="2405" spans="11:14" x14ac:dyDescent="0.2">
      <c r="K2405" s="492"/>
      <c r="L2405" s="335"/>
      <c r="M2405" s="487"/>
      <c r="N2405" s="335"/>
    </row>
    <row r="2406" spans="11:14" x14ac:dyDescent="0.2">
      <c r="K2406" s="492"/>
      <c r="L2406" s="335"/>
      <c r="M2406" s="487"/>
      <c r="N2406" s="335"/>
    </row>
    <row r="2407" spans="11:14" x14ac:dyDescent="0.2">
      <c r="K2407" s="492"/>
      <c r="L2407" s="335"/>
      <c r="M2407" s="487"/>
      <c r="N2407" s="335"/>
    </row>
    <row r="2408" spans="11:14" x14ac:dyDescent="0.2">
      <c r="K2408" s="492"/>
      <c r="L2408" s="335"/>
      <c r="M2408" s="487"/>
      <c r="N2408" s="335"/>
    </row>
    <row r="2409" spans="11:14" x14ac:dyDescent="0.2">
      <c r="K2409" s="492"/>
      <c r="L2409" s="335"/>
      <c r="M2409" s="487"/>
      <c r="N2409" s="335"/>
    </row>
    <row r="2410" spans="11:14" x14ac:dyDescent="0.2">
      <c r="K2410" s="492"/>
      <c r="L2410" s="335"/>
      <c r="M2410" s="487"/>
      <c r="N2410" s="335"/>
    </row>
    <row r="2411" spans="11:14" x14ac:dyDescent="0.2">
      <c r="K2411" s="492"/>
      <c r="L2411" s="335"/>
      <c r="M2411" s="487"/>
      <c r="N2411" s="335"/>
    </row>
    <row r="2412" spans="11:14" x14ac:dyDescent="0.2">
      <c r="K2412" s="492"/>
      <c r="L2412" s="335"/>
      <c r="M2412" s="487"/>
      <c r="N2412" s="335"/>
    </row>
    <row r="2413" spans="11:14" x14ac:dyDescent="0.2">
      <c r="K2413" s="492"/>
      <c r="L2413" s="335"/>
      <c r="M2413" s="487"/>
      <c r="N2413" s="335"/>
    </row>
    <row r="2414" spans="11:14" x14ac:dyDescent="0.2">
      <c r="K2414" s="492"/>
      <c r="L2414" s="335"/>
      <c r="M2414" s="487"/>
      <c r="N2414" s="335"/>
    </row>
    <row r="2415" spans="11:14" x14ac:dyDescent="0.2">
      <c r="K2415" s="492"/>
      <c r="L2415" s="335"/>
      <c r="M2415" s="487"/>
      <c r="N2415" s="335"/>
    </row>
    <row r="2416" spans="11:14" x14ac:dyDescent="0.2">
      <c r="K2416" s="492"/>
      <c r="L2416" s="335"/>
      <c r="M2416" s="487"/>
      <c r="N2416" s="335"/>
    </row>
    <row r="2417" spans="11:14" x14ac:dyDescent="0.2">
      <c r="K2417" s="492"/>
      <c r="L2417" s="335"/>
      <c r="M2417" s="487"/>
      <c r="N2417" s="335"/>
    </row>
    <row r="2418" spans="11:14" x14ac:dyDescent="0.2">
      <c r="K2418" s="492"/>
      <c r="L2418" s="335"/>
      <c r="M2418" s="487"/>
      <c r="N2418" s="335"/>
    </row>
    <row r="2419" spans="11:14" x14ac:dyDescent="0.2">
      <c r="K2419" s="492"/>
      <c r="L2419" s="335"/>
      <c r="M2419" s="487"/>
      <c r="N2419" s="335"/>
    </row>
    <row r="2420" spans="11:14" x14ac:dyDescent="0.2">
      <c r="K2420" s="492"/>
      <c r="L2420" s="335"/>
      <c r="M2420" s="487"/>
      <c r="N2420" s="335"/>
    </row>
    <row r="2421" spans="11:14" x14ac:dyDescent="0.2">
      <c r="K2421" s="492"/>
      <c r="L2421" s="335"/>
      <c r="M2421" s="487"/>
      <c r="N2421" s="335"/>
    </row>
    <row r="2422" spans="11:14" x14ac:dyDescent="0.2">
      <c r="K2422" s="492"/>
      <c r="L2422" s="335"/>
      <c r="M2422" s="487"/>
      <c r="N2422" s="335"/>
    </row>
    <row r="2423" spans="11:14" x14ac:dyDescent="0.2">
      <c r="K2423" s="492"/>
      <c r="L2423" s="335"/>
      <c r="M2423" s="487"/>
      <c r="N2423" s="335"/>
    </row>
    <row r="2424" spans="11:14" x14ac:dyDescent="0.2">
      <c r="K2424" s="492"/>
      <c r="L2424" s="335"/>
      <c r="M2424" s="487"/>
      <c r="N2424" s="335"/>
    </row>
    <row r="2425" spans="11:14" x14ac:dyDescent="0.2">
      <c r="K2425" s="492"/>
      <c r="L2425" s="335"/>
      <c r="M2425" s="487"/>
      <c r="N2425" s="335"/>
    </row>
    <row r="2426" spans="11:14" x14ac:dyDescent="0.2">
      <c r="K2426" s="492"/>
      <c r="L2426" s="335"/>
      <c r="M2426" s="487"/>
      <c r="N2426" s="335"/>
    </row>
    <row r="2427" spans="11:14" x14ac:dyDescent="0.2">
      <c r="K2427" s="492"/>
      <c r="L2427" s="335"/>
      <c r="M2427" s="487"/>
      <c r="N2427" s="335"/>
    </row>
    <row r="2428" spans="11:14" x14ac:dyDescent="0.2">
      <c r="K2428" s="492"/>
      <c r="L2428" s="335"/>
      <c r="M2428" s="487"/>
      <c r="N2428" s="335"/>
    </row>
    <row r="2429" spans="11:14" x14ac:dyDescent="0.2">
      <c r="K2429" s="492"/>
      <c r="L2429" s="335"/>
      <c r="M2429" s="487"/>
      <c r="N2429" s="335"/>
    </row>
    <row r="2430" spans="11:14" x14ac:dyDescent="0.2">
      <c r="K2430" s="492"/>
      <c r="L2430" s="335"/>
      <c r="M2430" s="487"/>
      <c r="N2430" s="335"/>
    </row>
    <row r="2431" spans="11:14" x14ac:dyDescent="0.2">
      <c r="K2431" s="492"/>
      <c r="L2431" s="335"/>
      <c r="M2431" s="487"/>
      <c r="N2431" s="335"/>
    </row>
    <row r="2432" spans="11:14" x14ac:dyDescent="0.2">
      <c r="K2432" s="492"/>
      <c r="L2432" s="335"/>
      <c r="M2432" s="487"/>
      <c r="N2432" s="335"/>
    </row>
    <row r="2433" spans="11:14" x14ac:dyDescent="0.2">
      <c r="K2433" s="492"/>
      <c r="L2433" s="335"/>
      <c r="M2433" s="487"/>
      <c r="N2433" s="335"/>
    </row>
    <row r="2434" spans="11:14" x14ac:dyDescent="0.2">
      <c r="K2434" s="492"/>
      <c r="L2434" s="335"/>
      <c r="M2434" s="487"/>
      <c r="N2434" s="335"/>
    </row>
    <row r="2435" spans="11:14" x14ac:dyDescent="0.2">
      <c r="K2435" s="492"/>
      <c r="L2435" s="335"/>
      <c r="M2435" s="487"/>
      <c r="N2435" s="335"/>
    </row>
    <row r="2436" spans="11:14" x14ac:dyDescent="0.2">
      <c r="K2436" s="492"/>
      <c r="L2436" s="335"/>
      <c r="M2436" s="487"/>
      <c r="N2436" s="335"/>
    </row>
    <row r="2437" spans="11:14" x14ac:dyDescent="0.2">
      <c r="K2437" s="492"/>
      <c r="L2437" s="335"/>
      <c r="M2437" s="487"/>
      <c r="N2437" s="335"/>
    </row>
    <row r="2438" spans="11:14" x14ac:dyDescent="0.2">
      <c r="K2438" s="492"/>
      <c r="L2438" s="335"/>
      <c r="M2438" s="487"/>
      <c r="N2438" s="335"/>
    </row>
    <row r="2439" spans="11:14" x14ac:dyDescent="0.2">
      <c r="K2439" s="492"/>
      <c r="L2439" s="335"/>
      <c r="M2439" s="487"/>
      <c r="N2439" s="335"/>
    </row>
    <row r="2440" spans="11:14" x14ac:dyDescent="0.2">
      <c r="K2440" s="492"/>
      <c r="L2440" s="335"/>
      <c r="M2440" s="487"/>
      <c r="N2440" s="335"/>
    </row>
    <row r="2441" spans="11:14" x14ac:dyDescent="0.2">
      <c r="K2441" s="492"/>
      <c r="L2441" s="335"/>
      <c r="M2441" s="487"/>
      <c r="N2441" s="335"/>
    </row>
    <row r="2442" spans="11:14" x14ac:dyDescent="0.2">
      <c r="K2442" s="492"/>
      <c r="L2442" s="335"/>
      <c r="M2442" s="487"/>
      <c r="N2442" s="335"/>
    </row>
    <row r="2443" spans="11:14" x14ac:dyDescent="0.2">
      <c r="K2443" s="492"/>
      <c r="L2443" s="335"/>
      <c r="M2443" s="487"/>
      <c r="N2443" s="335"/>
    </row>
    <row r="2444" spans="11:14" x14ac:dyDescent="0.2">
      <c r="K2444" s="492"/>
      <c r="L2444" s="335"/>
      <c r="M2444" s="487"/>
      <c r="N2444" s="335"/>
    </row>
    <row r="2445" spans="11:14" x14ac:dyDescent="0.2">
      <c r="K2445" s="492"/>
      <c r="L2445" s="335"/>
      <c r="M2445" s="487"/>
      <c r="N2445" s="335"/>
    </row>
    <row r="2446" spans="11:14" x14ac:dyDescent="0.2">
      <c r="K2446" s="492"/>
      <c r="L2446" s="335"/>
      <c r="M2446" s="487"/>
      <c r="N2446" s="335"/>
    </row>
    <row r="2447" spans="11:14" x14ac:dyDescent="0.2">
      <c r="K2447" s="492"/>
      <c r="L2447" s="335"/>
      <c r="M2447" s="487"/>
      <c r="N2447" s="335"/>
    </row>
    <row r="2448" spans="11:14" x14ac:dyDescent="0.2">
      <c r="K2448" s="492"/>
      <c r="L2448" s="335"/>
      <c r="M2448" s="487"/>
      <c r="N2448" s="335"/>
    </row>
    <row r="2449" spans="11:14" x14ac:dyDescent="0.2">
      <c r="K2449" s="492"/>
      <c r="L2449" s="335"/>
      <c r="M2449" s="487"/>
      <c r="N2449" s="335"/>
    </row>
    <row r="2450" spans="11:14" x14ac:dyDescent="0.2">
      <c r="K2450" s="492"/>
      <c r="L2450" s="335"/>
      <c r="M2450" s="487"/>
      <c r="N2450" s="335"/>
    </row>
    <row r="2451" spans="11:14" x14ac:dyDescent="0.2">
      <c r="K2451" s="492"/>
      <c r="L2451" s="335"/>
      <c r="M2451" s="487"/>
      <c r="N2451" s="335"/>
    </row>
    <row r="2452" spans="11:14" x14ac:dyDescent="0.2">
      <c r="K2452" s="492"/>
      <c r="L2452" s="335"/>
      <c r="M2452" s="487"/>
      <c r="N2452" s="335"/>
    </row>
    <row r="2453" spans="11:14" x14ac:dyDescent="0.2">
      <c r="K2453" s="492"/>
      <c r="L2453" s="335"/>
      <c r="M2453" s="487"/>
      <c r="N2453" s="335"/>
    </row>
    <row r="2454" spans="11:14" x14ac:dyDescent="0.2">
      <c r="K2454" s="492"/>
      <c r="L2454" s="335"/>
      <c r="M2454" s="487"/>
      <c r="N2454" s="335"/>
    </row>
    <row r="2455" spans="11:14" x14ac:dyDescent="0.2">
      <c r="K2455" s="492"/>
      <c r="L2455" s="335"/>
      <c r="M2455" s="487"/>
      <c r="N2455" s="335"/>
    </row>
    <row r="2456" spans="11:14" x14ac:dyDescent="0.2">
      <c r="K2456" s="492"/>
      <c r="L2456" s="335"/>
      <c r="M2456" s="487"/>
      <c r="N2456" s="335"/>
    </row>
    <row r="2457" spans="11:14" x14ac:dyDescent="0.2">
      <c r="K2457" s="492"/>
      <c r="L2457" s="335"/>
      <c r="M2457" s="487"/>
      <c r="N2457" s="335"/>
    </row>
    <row r="2458" spans="11:14" x14ac:dyDescent="0.2">
      <c r="K2458" s="492"/>
      <c r="L2458" s="335"/>
      <c r="M2458" s="487"/>
      <c r="N2458" s="335"/>
    </row>
    <row r="2459" spans="11:14" x14ac:dyDescent="0.2">
      <c r="K2459" s="492"/>
      <c r="L2459" s="335"/>
      <c r="M2459" s="487"/>
      <c r="N2459" s="335"/>
    </row>
    <row r="2460" spans="11:14" x14ac:dyDescent="0.2">
      <c r="K2460" s="492"/>
      <c r="L2460" s="335"/>
      <c r="M2460" s="487"/>
      <c r="N2460" s="335"/>
    </row>
    <row r="2461" spans="11:14" x14ac:dyDescent="0.2">
      <c r="K2461" s="492"/>
      <c r="L2461" s="335"/>
      <c r="M2461" s="487"/>
      <c r="N2461" s="335"/>
    </row>
    <row r="2462" spans="11:14" x14ac:dyDescent="0.2">
      <c r="K2462" s="492"/>
      <c r="L2462" s="335"/>
      <c r="M2462" s="487"/>
      <c r="N2462" s="335"/>
    </row>
    <row r="2463" spans="11:14" x14ac:dyDescent="0.2">
      <c r="K2463" s="492"/>
      <c r="L2463" s="335"/>
      <c r="M2463" s="487"/>
      <c r="N2463" s="335"/>
    </row>
    <row r="2464" spans="11:14" x14ac:dyDescent="0.2">
      <c r="K2464" s="492"/>
      <c r="L2464" s="335"/>
      <c r="M2464" s="487"/>
      <c r="N2464" s="335"/>
    </row>
    <row r="2465" spans="11:14" x14ac:dyDescent="0.2">
      <c r="K2465" s="492"/>
      <c r="L2465" s="335"/>
      <c r="M2465" s="487"/>
      <c r="N2465" s="335"/>
    </row>
    <row r="2466" spans="11:14" x14ac:dyDescent="0.2">
      <c r="K2466" s="492"/>
      <c r="L2466" s="335"/>
      <c r="M2466" s="487"/>
      <c r="N2466" s="335"/>
    </row>
    <row r="2467" spans="11:14" x14ac:dyDescent="0.2">
      <c r="K2467" s="492"/>
      <c r="L2467" s="335"/>
      <c r="M2467" s="487"/>
      <c r="N2467" s="335"/>
    </row>
    <row r="2468" spans="11:14" x14ac:dyDescent="0.2">
      <c r="K2468" s="492"/>
      <c r="L2468" s="335"/>
      <c r="M2468" s="487"/>
      <c r="N2468" s="335"/>
    </row>
    <row r="2469" spans="11:14" x14ac:dyDescent="0.2">
      <c r="K2469" s="492"/>
      <c r="L2469" s="335"/>
      <c r="M2469" s="487"/>
      <c r="N2469" s="335"/>
    </row>
    <row r="2470" spans="11:14" x14ac:dyDescent="0.2">
      <c r="K2470" s="492"/>
      <c r="L2470" s="335"/>
      <c r="M2470" s="487"/>
      <c r="N2470" s="335"/>
    </row>
    <row r="2471" spans="11:14" x14ac:dyDescent="0.2">
      <c r="K2471" s="492"/>
      <c r="L2471" s="335"/>
      <c r="M2471" s="487"/>
      <c r="N2471" s="335"/>
    </row>
    <row r="2472" spans="11:14" x14ac:dyDescent="0.2">
      <c r="K2472" s="492"/>
      <c r="L2472" s="335"/>
      <c r="M2472" s="487"/>
      <c r="N2472" s="335"/>
    </row>
    <row r="2473" spans="11:14" x14ac:dyDescent="0.2">
      <c r="K2473" s="492"/>
      <c r="L2473" s="335"/>
      <c r="M2473" s="487"/>
      <c r="N2473" s="335"/>
    </row>
    <row r="2474" spans="11:14" x14ac:dyDescent="0.2">
      <c r="K2474" s="492"/>
      <c r="L2474" s="335"/>
      <c r="M2474" s="487"/>
      <c r="N2474" s="335"/>
    </row>
    <row r="2475" spans="11:14" x14ac:dyDescent="0.2">
      <c r="K2475" s="492"/>
      <c r="L2475" s="335"/>
      <c r="M2475" s="487"/>
      <c r="N2475" s="335"/>
    </row>
    <row r="2476" spans="11:14" x14ac:dyDescent="0.2">
      <c r="K2476" s="492"/>
      <c r="L2476" s="335"/>
      <c r="M2476" s="487"/>
      <c r="N2476" s="335"/>
    </row>
    <row r="2477" spans="11:14" x14ac:dyDescent="0.2">
      <c r="K2477" s="492"/>
      <c r="L2477" s="335"/>
      <c r="M2477" s="487"/>
      <c r="N2477" s="335"/>
    </row>
    <row r="2478" spans="11:14" x14ac:dyDescent="0.2">
      <c r="K2478" s="492"/>
      <c r="L2478" s="335"/>
      <c r="M2478" s="487"/>
      <c r="N2478" s="335"/>
    </row>
    <row r="2479" spans="11:14" x14ac:dyDescent="0.2">
      <c r="K2479" s="492"/>
      <c r="L2479" s="335"/>
      <c r="M2479" s="487"/>
      <c r="N2479" s="335"/>
    </row>
    <row r="2480" spans="11:14" x14ac:dyDescent="0.2">
      <c r="K2480" s="492"/>
      <c r="L2480" s="335"/>
      <c r="M2480" s="487"/>
      <c r="N2480" s="335"/>
    </row>
    <row r="2481" spans="11:14" x14ac:dyDescent="0.2">
      <c r="K2481" s="492"/>
      <c r="L2481" s="335"/>
      <c r="M2481" s="487"/>
      <c r="N2481" s="335"/>
    </row>
    <row r="2482" spans="11:14" x14ac:dyDescent="0.2">
      <c r="K2482" s="492"/>
      <c r="L2482" s="335"/>
      <c r="M2482" s="487"/>
      <c r="N2482" s="335"/>
    </row>
    <row r="2483" spans="11:14" x14ac:dyDescent="0.2">
      <c r="K2483" s="492"/>
      <c r="L2483" s="335"/>
      <c r="M2483" s="487"/>
      <c r="N2483" s="335"/>
    </row>
    <row r="2484" spans="11:14" x14ac:dyDescent="0.2">
      <c r="K2484" s="492"/>
      <c r="L2484" s="335"/>
      <c r="M2484" s="487"/>
      <c r="N2484" s="335"/>
    </row>
    <row r="2485" spans="11:14" x14ac:dyDescent="0.2">
      <c r="K2485" s="492"/>
      <c r="L2485" s="335"/>
      <c r="M2485" s="487"/>
      <c r="N2485" s="335"/>
    </row>
    <row r="2486" spans="11:14" x14ac:dyDescent="0.2">
      <c r="K2486" s="492"/>
      <c r="L2486" s="335"/>
      <c r="M2486" s="487"/>
      <c r="N2486" s="335"/>
    </row>
    <row r="2487" spans="11:14" x14ac:dyDescent="0.2">
      <c r="K2487" s="492"/>
      <c r="L2487" s="335"/>
      <c r="M2487" s="487"/>
      <c r="N2487" s="335"/>
    </row>
    <row r="2488" spans="11:14" x14ac:dyDescent="0.2">
      <c r="K2488" s="492"/>
      <c r="L2488" s="335"/>
      <c r="M2488" s="487"/>
      <c r="N2488" s="335"/>
    </row>
    <row r="2489" spans="11:14" x14ac:dyDescent="0.2">
      <c r="K2489" s="492"/>
      <c r="L2489" s="335"/>
      <c r="M2489" s="487"/>
      <c r="N2489" s="335"/>
    </row>
    <row r="2490" spans="11:14" x14ac:dyDescent="0.2">
      <c r="K2490" s="492"/>
      <c r="L2490" s="335"/>
      <c r="M2490" s="487"/>
      <c r="N2490" s="335"/>
    </row>
    <row r="2491" spans="11:14" x14ac:dyDescent="0.2">
      <c r="K2491" s="492"/>
      <c r="L2491" s="335"/>
      <c r="M2491" s="487"/>
      <c r="N2491" s="335"/>
    </row>
    <row r="2492" spans="11:14" x14ac:dyDescent="0.2">
      <c r="K2492" s="492"/>
      <c r="L2492" s="335"/>
      <c r="M2492" s="487"/>
      <c r="N2492" s="335"/>
    </row>
    <row r="2493" spans="11:14" x14ac:dyDescent="0.2">
      <c r="K2493" s="492"/>
      <c r="L2493" s="335"/>
      <c r="M2493" s="487"/>
      <c r="N2493" s="335"/>
    </row>
    <row r="2494" spans="11:14" x14ac:dyDescent="0.2">
      <c r="K2494" s="492"/>
      <c r="L2494" s="335"/>
      <c r="M2494" s="487"/>
      <c r="N2494" s="335"/>
    </row>
    <row r="2495" spans="11:14" x14ac:dyDescent="0.2">
      <c r="K2495" s="492"/>
      <c r="L2495" s="335"/>
      <c r="M2495" s="487"/>
      <c r="N2495" s="335"/>
    </row>
    <row r="2496" spans="11:14" x14ac:dyDescent="0.2">
      <c r="K2496" s="492"/>
      <c r="L2496" s="335"/>
      <c r="M2496" s="487"/>
      <c r="N2496" s="335"/>
    </row>
    <row r="2497" spans="11:14" x14ac:dyDescent="0.2">
      <c r="K2497" s="492"/>
      <c r="L2497" s="335"/>
      <c r="M2497" s="487"/>
      <c r="N2497" s="335"/>
    </row>
    <row r="2498" spans="11:14" x14ac:dyDescent="0.2">
      <c r="K2498" s="492"/>
      <c r="L2498" s="335"/>
      <c r="M2498" s="487"/>
      <c r="N2498" s="335"/>
    </row>
    <row r="2499" spans="11:14" x14ac:dyDescent="0.2">
      <c r="K2499" s="492"/>
      <c r="L2499" s="335"/>
      <c r="M2499" s="487"/>
      <c r="N2499" s="335"/>
    </row>
    <row r="2500" spans="11:14" x14ac:dyDescent="0.2">
      <c r="K2500" s="492"/>
      <c r="L2500" s="335"/>
      <c r="M2500" s="487"/>
      <c r="N2500" s="335"/>
    </row>
    <row r="2501" spans="11:14" x14ac:dyDescent="0.2">
      <c r="K2501" s="492"/>
      <c r="L2501" s="335"/>
      <c r="M2501" s="487"/>
      <c r="N2501" s="335"/>
    </row>
    <row r="2502" spans="11:14" x14ac:dyDescent="0.2">
      <c r="K2502" s="492"/>
      <c r="L2502" s="335"/>
      <c r="M2502" s="487"/>
      <c r="N2502" s="335"/>
    </row>
    <row r="2503" spans="11:14" x14ac:dyDescent="0.2">
      <c r="K2503" s="492"/>
      <c r="L2503" s="335"/>
      <c r="M2503" s="487"/>
      <c r="N2503" s="335"/>
    </row>
    <row r="2504" spans="11:14" x14ac:dyDescent="0.2">
      <c r="K2504" s="492"/>
      <c r="L2504" s="335"/>
      <c r="M2504" s="487"/>
      <c r="N2504" s="335"/>
    </row>
    <row r="2505" spans="11:14" x14ac:dyDescent="0.2">
      <c r="K2505" s="492"/>
      <c r="L2505" s="335"/>
      <c r="M2505" s="487"/>
      <c r="N2505" s="335"/>
    </row>
    <row r="2506" spans="11:14" x14ac:dyDescent="0.2">
      <c r="K2506" s="492"/>
      <c r="L2506" s="335"/>
      <c r="M2506" s="487"/>
      <c r="N2506" s="335"/>
    </row>
    <row r="2507" spans="11:14" x14ac:dyDescent="0.2">
      <c r="K2507" s="492"/>
      <c r="L2507" s="335"/>
      <c r="M2507" s="487"/>
      <c r="N2507" s="335"/>
    </row>
    <row r="2508" spans="11:14" x14ac:dyDescent="0.2">
      <c r="K2508" s="492"/>
      <c r="L2508" s="335"/>
      <c r="M2508" s="487"/>
      <c r="N2508" s="335"/>
    </row>
    <row r="2509" spans="11:14" x14ac:dyDescent="0.2">
      <c r="K2509" s="492"/>
      <c r="L2509" s="335"/>
      <c r="M2509" s="487"/>
      <c r="N2509" s="335"/>
    </row>
    <row r="2510" spans="11:14" x14ac:dyDescent="0.2">
      <c r="K2510" s="492"/>
      <c r="L2510" s="335"/>
      <c r="M2510" s="487"/>
      <c r="N2510" s="335"/>
    </row>
    <row r="2511" spans="11:14" x14ac:dyDescent="0.2">
      <c r="K2511" s="492"/>
      <c r="L2511" s="335"/>
      <c r="M2511" s="487"/>
      <c r="N2511" s="335"/>
    </row>
    <row r="2512" spans="11:14" x14ac:dyDescent="0.2">
      <c r="K2512" s="492"/>
      <c r="L2512" s="335"/>
      <c r="M2512" s="487"/>
      <c r="N2512" s="335"/>
    </row>
    <row r="2513" spans="11:14" x14ac:dyDescent="0.2">
      <c r="K2513" s="492"/>
      <c r="L2513" s="335"/>
      <c r="M2513" s="487"/>
      <c r="N2513" s="335"/>
    </row>
    <row r="2514" spans="11:14" x14ac:dyDescent="0.2">
      <c r="K2514" s="492"/>
      <c r="L2514" s="335"/>
      <c r="M2514" s="487"/>
      <c r="N2514" s="335"/>
    </row>
    <row r="2515" spans="11:14" x14ac:dyDescent="0.2">
      <c r="K2515" s="492"/>
      <c r="L2515" s="335"/>
      <c r="M2515" s="487"/>
      <c r="N2515" s="335"/>
    </row>
    <row r="2516" spans="11:14" x14ac:dyDescent="0.2">
      <c r="K2516" s="492"/>
      <c r="L2516" s="335"/>
      <c r="M2516" s="487"/>
      <c r="N2516" s="335"/>
    </row>
    <row r="2517" spans="11:14" x14ac:dyDescent="0.2">
      <c r="K2517" s="492"/>
      <c r="L2517" s="335"/>
      <c r="M2517" s="487"/>
      <c r="N2517" s="335"/>
    </row>
    <row r="2518" spans="11:14" x14ac:dyDescent="0.2">
      <c r="K2518" s="492"/>
      <c r="L2518" s="335"/>
      <c r="M2518" s="487"/>
      <c r="N2518" s="335"/>
    </row>
    <row r="2519" spans="11:14" x14ac:dyDescent="0.2">
      <c r="K2519" s="492"/>
      <c r="L2519" s="335"/>
      <c r="M2519" s="487"/>
      <c r="N2519" s="335"/>
    </row>
    <row r="2520" spans="11:14" x14ac:dyDescent="0.2">
      <c r="K2520" s="492"/>
      <c r="L2520" s="335"/>
      <c r="M2520" s="487"/>
      <c r="N2520" s="335"/>
    </row>
    <row r="2521" spans="11:14" x14ac:dyDescent="0.2">
      <c r="K2521" s="492"/>
      <c r="L2521" s="335"/>
      <c r="M2521" s="487"/>
      <c r="N2521" s="335"/>
    </row>
    <row r="2522" spans="11:14" x14ac:dyDescent="0.2">
      <c r="K2522" s="492"/>
      <c r="L2522" s="335"/>
      <c r="M2522" s="487"/>
      <c r="N2522" s="335"/>
    </row>
    <row r="2523" spans="11:14" x14ac:dyDescent="0.2">
      <c r="K2523" s="492"/>
      <c r="L2523" s="335"/>
      <c r="M2523" s="487"/>
      <c r="N2523" s="335"/>
    </row>
    <row r="2524" spans="11:14" x14ac:dyDescent="0.2">
      <c r="K2524" s="492"/>
      <c r="L2524" s="335"/>
      <c r="M2524" s="487"/>
      <c r="N2524" s="335"/>
    </row>
    <row r="2525" spans="11:14" x14ac:dyDescent="0.2">
      <c r="K2525" s="492"/>
      <c r="L2525" s="335"/>
      <c r="M2525" s="487"/>
      <c r="N2525" s="335"/>
    </row>
    <row r="2526" spans="11:14" x14ac:dyDescent="0.2">
      <c r="K2526" s="492"/>
      <c r="L2526" s="335"/>
      <c r="M2526" s="487"/>
      <c r="N2526" s="335"/>
    </row>
    <row r="2527" spans="11:14" x14ac:dyDescent="0.2">
      <c r="K2527" s="492"/>
      <c r="L2527" s="335"/>
      <c r="M2527" s="487"/>
      <c r="N2527" s="335"/>
    </row>
    <row r="2528" spans="11:14" x14ac:dyDescent="0.2">
      <c r="K2528" s="492"/>
      <c r="L2528" s="335"/>
      <c r="M2528" s="487"/>
      <c r="N2528" s="335"/>
    </row>
    <row r="2529" spans="11:14" x14ac:dyDescent="0.2">
      <c r="K2529" s="492"/>
      <c r="L2529" s="335"/>
      <c r="M2529" s="487"/>
      <c r="N2529" s="335"/>
    </row>
    <row r="2530" spans="11:14" x14ac:dyDescent="0.2">
      <c r="K2530" s="492"/>
      <c r="L2530" s="335"/>
      <c r="M2530" s="487"/>
      <c r="N2530" s="335"/>
    </row>
    <row r="2531" spans="11:14" x14ac:dyDescent="0.2">
      <c r="K2531" s="492"/>
      <c r="L2531" s="335"/>
      <c r="M2531" s="487"/>
      <c r="N2531" s="335"/>
    </row>
    <row r="2532" spans="11:14" x14ac:dyDescent="0.2">
      <c r="K2532" s="492"/>
      <c r="L2532" s="335"/>
      <c r="M2532" s="487"/>
      <c r="N2532" s="335"/>
    </row>
    <row r="2533" spans="11:14" x14ac:dyDescent="0.2">
      <c r="K2533" s="492"/>
      <c r="L2533" s="335"/>
      <c r="M2533" s="487"/>
      <c r="N2533" s="335"/>
    </row>
    <row r="2534" spans="11:14" x14ac:dyDescent="0.2">
      <c r="K2534" s="492"/>
      <c r="L2534" s="335"/>
      <c r="M2534" s="487"/>
      <c r="N2534" s="335"/>
    </row>
    <row r="2535" spans="11:14" x14ac:dyDescent="0.2">
      <c r="K2535" s="492"/>
      <c r="L2535" s="335"/>
      <c r="M2535" s="487"/>
      <c r="N2535" s="335"/>
    </row>
    <row r="2536" spans="11:14" x14ac:dyDescent="0.2">
      <c r="K2536" s="492"/>
      <c r="L2536" s="335"/>
      <c r="M2536" s="487"/>
      <c r="N2536" s="335"/>
    </row>
    <row r="2537" spans="11:14" x14ac:dyDescent="0.2">
      <c r="K2537" s="492"/>
      <c r="L2537" s="335"/>
      <c r="M2537" s="487"/>
      <c r="N2537" s="335"/>
    </row>
    <row r="2538" spans="11:14" x14ac:dyDescent="0.2">
      <c r="K2538" s="492"/>
      <c r="L2538" s="335"/>
      <c r="M2538" s="487"/>
      <c r="N2538" s="335"/>
    </row>
    <row r="2539" spans="11:14" x14ac:dyDescent="0.2">
      <c r="K2539" s="492"/>
      <c r="L2539" s="335"/>
      <c r="M2539" s="487"/>
      <c r="N2539" s="335"/>
    </row>
    <row r="2540" spans="11:14" x14ac:dyDescent="0.2">
      <c r="K2540" s="492"/>
      <c r="L2540" s="335"/>
      <c r="M2540" s="487"/>
      <c r="N2540" s="335"/>
    </row>
    <row r="2541" spans="11:14" x14ac:dyDescent="0.2">
      <c r="K2541" s="492"/>
      <c r="L2541" s="335"/>
      <c r="M2541" s="487"/>
      <c r="N2541" s="335"/>
    </row>
    <row r="2542" spans="11:14" x14ac:dyDescent="0.2">
      <c r="K2542" s="492"/>
      <c r="L2542" s="335"/>
      <c r="M2542" s="487"/>
      <c r="N2542" s="335"/>
    </row>
    <row r="2543" spans="11:14" x14ac:dyDescent="0.2">
      <c r="K2543" s="492"/>
      <c r="L2543" s="335"/>
      <c r="M2543" s="487"/>
      <c r="N2543" s="335"/>
    </row>
    <row r="2544" spans="11:14" x14ac:dyDescent="0.2">
      <c r="K2544" s="492"/>
      <c r="L2544" s="335"/>
      <c r="M2544" s="487"/>
      <c r="N2544" s="335"/>
    </row>
    <row r="2545" spans="11:14" x14ac:dyDescent="0.2">
      <c r="K2545" s="492"/>
      <c r="L2545" s="335"/>
      <c r="M2545" s="487"/>
      <c r="N2545" s="335"/>
    </row>
    <row r="2546" spans="11:14" x14ac:dyDescent="0.2">
      <c r="K2546" s="492"/>
      <c r="L2546" s="335"/>
      <c r="M2546" s="487"/>
      <c r="N2546" s="335"/>
    </row>
    <row r="2547" spans="11:14" x14ac:dyDescent="0.2">
      <c r="K2547" s="492"/>
      <c r="L2547" s="335"/>
      <c r="M2547" s="487"/>
      <c r="N2547" s="335"/>
    </row>
    <row r="2548" spans="11:14" x14ac:dyDescent="0.2">
      <c r="K2548" s="492"/>
      <c r="L2548" s="335"/>
      <c r="M2548" s="487"/>
      <c r="N2548" s="335"/>
    </row>
    <row r="2549" spans="11:14" x14ac:dyDescent="0.2">
      <c r="K2549" s="492"/>
      <c r="L2549" s="335"/>
      <c r="M2549" s="487"/>
      <c r="N2549" s="335"/>
    </row>
    <row r="2550" spans="11:14" x14ac:dyDescent="0.2">
      <c r="K2550" s="492"/>
      <c r="L2550" s="335"/>
      <c r="M2550" s="487"/>
      <c r="N2550" s="335"/>
    </row>
    <row r="2551" spans="11:14" x14ac:dyDescent="0.2">
      <c r="K2551" s="492"/>
      <c r="L2551" s="335"/>
      <c r="M2551" s="487"/>
      <c r="N2551" s="335"/>
    </row>
    <row r="2552" spans="11:14" x14ac:dyDescent="0.2">
      <c r="K2552" s="492"/>
      <c r="L2552" s="335"/>
      <c r="M2552" s="487"/>
      <c r="N2552" s="335"/>
    </row>
    <row r="2553" spans="11:14" x14ac:dyDescent="0.2">
      <c r="K2553" s="492"/>
      <c r="L2553" s="335"/>
      <c r="M2553" s="487"/>
      <c r="N2553" s="335"/>
    </row>
    <row r="2554" spans="11:14" x14ac:dyDescent="0.2">
      <c r="K2554" s="492"/>
      <c r="L2554" s="335"/>
      <c r="M2554" s="487"/>
      <c r="N2554" s="335"/>
    </row>
    <row r="2555" spans="11:14" x14ac:dyDescent="0.2">
      <c r="K2555" s="492"/>
      <c r="L2555" s="335"/>
      <c r="M2555" s="487"/>
      <c r="N2555" s="335"/>
    </row>
    <row r="2556" spans="11:14" x14ac:dyDescent="0.2">
      <c r="K2556" s="492"/>
      <c r="L2556" s="335"/>
      <c r="M2556" s="487"/>
      <c r="N2556" s="335"/>
    </row>
    <row r="2557" spans="11:14" x14ac:dyDescent="0.2">
      <c r="K2557" s="492"/>
      <c r="L2557" s="335"/>
      <c r="M2557" s="487"/>
      <c r="N2557" s="335"/>
    </row>
    <row r="2558" spans="11:14" x14ac:dyDescent="0.2">
      <c r="K2558" s="492"/>
      <c r="L2558" s="335"/>
      <c r="M2558" s="487"/>
      <c r="N2558" s="335"/>
    </row>
    <row r="2559" spans="11:14" x14ac:dyDescent="0.2">
      <c r="K2559" s="492"/>
      <c r="L2559" s="335"/>
      <c r="M2559" s="487"/>
      <c r="N2559" s="335"/>
    </row>
    <row r="2560" spans="11:14" x14ac:dyDescent="0.2">
      <c r="K2560" s="492"/>
      <c r="L2560" s="335"/>
      <c r="M2560" s="487"/>
      <c r="N2560" s="335"/>
    </row>
    <row r="2561" spans="11:14" x14ac:dyDescent="0.2">
      <c r="K2561" s="492"/>
      <c r="L2561" s="335"/>
      <c r="M2561" s="487"/>
      <c r="N2561" s="335"/>
    </row>
    <row r="2562" spans="11:14" x14ac:dyDescent="0.2">
      <c r="K2562" s="492"/>
      <c r="L2562" s="335"/>
      <c r="M2562" s="487"/>
      <c r="N2562" s="335"/>
    </row>
    <row r="2563" spans="11:14" x14ac:dyDescent="0.2">
      <c r="K2563" s="492"/>
      <c r="L2563" s="335"/>
      <c r="M2563" s="487"/>
      <c r="N2563" s="335"/>
    </row>
    <row r="2564" spans="11:14" x14ac:dyDescent="0.2">
      <c r="K2564" s="492"/>
      <c r="L2564" s="335"/>
      <c r="M2564" s="487"/>
      <c r="N2564" s="335"/>
    </row>
    <row r="2565" spans="11:14" x14ac:dyDescent="0.2">
      <c r="K2565" s="492"/>
      <c r="L2565" s="335"/>
      <c r="M2565" s="487"/>
      <c r="N2565" s="335"/>
    </row>
    <row r="2566" spans="11:14" x14ac:dyDescent="0.2">
      <c r="K2566" s="492"/>
      <c r="L2566" s="335"/>
      <c r="M2566" s="487"/>
      <c r="N2566" s="335"/>
    </row>
    <row r="2567" spans="11:14" x14ac:dyDescent="0.2">
      <c r="K2567" s="492"/>
      <c r="L2567" s="335"/>
      <c r="M2567" s="487"/>
      <c r="N2567" s="335"/>
    </row>
    <row r="2568" spans="11:14" x14ac:dyDescent="0.2">
      <c r="K2568" s="492"/>
      <c r="L2568" s="335"/>
      <c r="M2568" s="487"/>
      <c r="N2568" s="335"/>
    </row>
    <row r="2569" spans="11:14" x14ac:dyDescent="0.2">
      <c r="K2569" s="492"/>
      <c r="L2569" s="335"/>
      <c r="M2569" s="487"/>
      <c r="N2569" s="335"/>
    </row>
    <row r="2570" spans="11:14" x14ac:dyDescent="0.2">
      <c r="K2570" s="492"/>
      <c r="L2570" s="335"/>
      <c r="M2570" s="487"/>
      <c r="N2570" s="335"/>
    </row>
    <row r="2571" spans="11:14" x14ac:dyDescent="0.2">
      <c r="K2571" s="492"/>
      <c r="L2571" s="335"/>
      <c r="M2571" s="487"/>
      <c r="N2571" s="335"/>
    </row>
    <row r="2572" spans="11:14" x14ac:dyDescent="0.2">
      <c r="K2572" s="492"/>
      <c r="L2572" s="335"/>
      <c r="M2572" s="487"/>
      <c r="N2572" s="335"/>
    </row>
    <row r="2573" spans="11:14" x14ac:dyDescent="0.2">
      <c r="K2573" s="492"/>
      <c r="L2573" s="335"/>
      <c r="M2573" s="487"/>
      <c r="N2573" s="335"/>
    </row>
    <row r="2574" spans="11:14" x14ac:dyDescent="0.2">
      <c r="K2574" s="492"/>
      <c r="L2574" s="335"/>
      <c r="M2574" s="487"/>
      <c r="N2574" s="335"/>
    </row>
    <row r="2575" spans="11:14" x14ac:dyDescent="0.2">
      <c r="K2575" s="492"/>
      <c r="L2575" s="335"/>
      <c r="M2575" s="487"/>
      <c r="N2575" s="335"/>
    </row>
    <row r="2576" spans="11:14" x14ac:dyDescent="0.2">
      <c r="K2576" s="492"/>
      <c r="L2576" s="335"/>
      <c r="M2576" s="487"/>
      <c r="N2576" s="335"/>
    </row>
    <row r="2577" spans="11:14" x14ac:dyDescent="0.2">
      <c r="K2577" s="492"/>
      <c r="L2577" s="335"/>
      <c r="M2577" s="487"/>
      <c r="N2577" s="335"/>
    </row>
    <row r="2578" spans="11:14" x14ac:dyDescent="0.2">
      <c r="K2578" s="492"/>
      <c r="L2578" s="335"/>
      <c r="M2578" s="487"/>
      <c r="N2578" s="335"/>
    </row>
    <row r="2579" spans="11:14" x14ac:dyDescent="0.2">
      <c r="K2579" s="492"/>
      <c r="L2579" s="335"/>
      <c r="M2579" s="487"/>
      <c r="N2579" s="335"/>
    </row>
    <row r="2580" spans="11:14" x14ac:dyDescent="0.2">
      <c r="K2580" s="492"/>
      <c r="L2580" s="335"/>
      <c r="M2580" s="487"/>
      <c r="N2580" s="335"/>
    </row>
    <row r="2581" spans="11:14" x14ac:dyDescent="0.2">
      <c r="K2581" s="492"/>
      <c r="L2581" s="335"/>
      <c r="M2581" s="487"/>
      <c r="N2581" s="335"/>
    </row>
    <row r="2582" spans="11:14" x14ac:dyDescent="0.2">
      <c r="K2582" s="492"/>
      <c r="L2582" s="335"/>
      <c r="M2582" s="487"/>
      <c r="N2582" s="335"/>
    </row>
    <row r="2583" spans="11:14" x14ac:dyDescent="0.2">
      <c r="K2583" s="492"/>
      <c r="L2583" s="335"/>
      <c r="M2583" s="487"/>
      <c r="N2583" s="335"/>
    </row>
    <row r="2584" spans="11:14" x14ac:dyDescent="0.2">
      <c r="K2584" s="492"/>
      <c r="L2584" s="335"/>
      <c r="M2584" s="487"/>
      <c r="N2584" s="335"/>
    </row>
    <row r="2585" spans="11:14" x14ac:dyDescent="0.2">
      <c r="K2585" s="492"/>
      <c r="L2585" s="335"/>
      <c r="M2585" s="487"/>
      <c r="N2585" s="335"/>
    </row>
    <row r="2586" spans="11:14" x14ac:dyDescent="0.2">
      <c r="K2586" s="492"/>
      <c r="L2586" s="335"/>
      <c r="M2586" s="487"/>
      <c r="N2586" s="335"/>
    </row>
    <row r="2587" spans="11:14" x14ac:dyDescent="0.2">
      <c r="K2587" s="492"/>
      <c r="L2587" s="335"/>
      <c r="M2587" s="487"/>
      <c r="N2587" s="335"/>
    </row>
    <row r="2588" spans="11:14" x14ac:dyDescent="0.2">
      <c r="K2588" s="492"/>
      <c r="L2588" s="335"/>
      <c r="M2588" s="487"/>
      <c r="N2588" s="335"/>
    </row>
    <row r="2589" spans="11:14" x14ac:dyDescent="0.2">
      <c r="K2589" s="492"/>
      <c r="L2589" s="335"/>
      <c r="M2589" s="487"/>
      <c r="N2589" s="335"/>
    </row>
    <row r="2590" spans="11:14" x14ac:dyDescent="0.2">
      <c r="K2590" s="492"/>
      <c r="L2590" s="335"/>
      <c r="M2590" s="487"/>
      <c r="N2590" s="335"/>
    </row>
    <row r="2591" spans="11:14" x14ac:dyDescent="0.2">
      <c r="K2591" s="492"/>
      <c r="L2591" s="335"/>
      <c r="M2591" s="487"/>
      <c r="N2591" s="335"/>
    </row>
    <row r="2592" spans="11:14" x14ac:dyDescent="0.2">
      <c r="K2592" s="492"/>
      <c r="L2592" s="335"/>
      <c r="M2592" s="487"/>
      <c r="N2592" s="335"/>
    </row>
    <row r="2593" spans="11:14" x14ac:dyDescent="0.2">
      <c r="K2593" s="492"/>
      <c r="L2593" s="335"/>
      <c r="M2593" s="487"/>
      <c r="N2593" s="335"/>
    </row>
    <row r="2594" spans="11:14" x14ac:dyDescent="0.2">
      <c r="K2594" s="492"/>
      <c r="L2594" s="335"/>
      <c r="M2594" s="487"/>
      <c r="N2594" s="335"/>
    </row>
    <row r="2595" spans="11:14" x14ac:dyDescent="0.2">
      <c r="K2595" s="492"/>
      <c r="L2595" s="335"/>
      <c r="M2595" s="487"/>
      <c r="N2595" s="335"/>
    </row>
    <row r="2596" spans="11:14" x14ac:dyDescent="0.2">
      <c r="K2596" s="492"/>
      <c r="L2596" s="335"/>
      <c r="M2596" s="487"/>
      <c r="N2596" s="335"/>
    </row>
    <row r="2597" spans="11:14" x14ac:dyDescent="0.2">
      <c r="K2597" s="492"/>
      <c r="L2597" s="335"/>
      <c r="M2597" s="487"/>
      <c r="N2597" s="335"/>
    </row>
    <row r="2598" spans="11:14" x14ac:dyDescent="0.2">
      <c r="K2598" s="492"/>
      <c r="L2598" s="335"/>
      <c r="M2598" s="487"/>
      <c r="N2598" s="335"/>
    </row>
    <row r="2599" spans="11:14" x14ac:dyDescent="0.2">
      <c r="K2599" s="492"/>
      <c r="L2599" s="335"/>
      <c r="M2599" s="487"/>
      <c r="N2599" s="335"/>
    </row>
    <row r="2600" spans="11:14" x14ac:dyDescent="0.2">
      <c r="K2600" s="492"/>
      <c r="L2600" s="335"/>
      <c r="M2600" s="487"/>
      <c r="N2600" s="335"/>
    </row>
    <row r="2601" spans="11:14" x14ac:dyDescent="0.2">
      <c r="K2601" s="492"/>
      <c r="L2601" s="335"/>
      <c r="M2601" s="487"/>
      <c r="N2601" s="335"/>
    </row>
    <row r="2602" spans="11:14" x14ac:dyDescent="0.2">
      <c r="K2602" s="492"/>
      <c r="L2602" s="335"/>
      <c r="M2602" s="487"/>
      <c r="N2602" s="335"/>
    </row>
    <row r="2603" spans="11:14" x14ac:dyDescent="0.2">
      <c r="K2603" s="492"/>
      <c r="L2603" s="335"/>
      <c r="M2603" s="487"/>
      <c r="N2603" s="335"/>
    </row>
    <row r="2604" spans="11:14" x14ac:dyDescent="0.2">
      <c r="K2604" s="492"/>
      <c r="L2604" s="335"/>
      <c r="M2604" s="487"/>
      <c r="N2604" s="335"/>
    </row>
    <row r="2605" spans="11:14" x14ac:dyDescent="0.2">
      <c r="K2605" s="492"/>
      <c r="L2605" s="335"/>
      <c r="M2605" s="487"/>
      <c r="N2605" s="335"/>
    </row>
    <row r="2606" spans="11:14" x14ac:dyDescent="0.2">
      <c r="K2606" s="492"/>
      <c r="L2606" s="335"/>
      <c r="M2606" s="487"/>
      <c r="N2606" s="335"/>
    </row>
    <row r="2607" spans="11:14" x14ac:dyDescent="0.2">
      <c r="K2607" s="492"/>
      <c r="L2607" s="335"/>
      <c r="M2607" s="487"/>
      <c r="N2607" s="335"/>
    </row>
    <row r="2608" spans="11:14" x14ac:dyDescent="0.2">
      <c r="K2608" s="492"/>
      <c r="L2608" s="335"/>
      <c r="M2608" s="487"/>
      <c r="N2608" s="335"/>
    </row>
    <row r="2609" spans="11:14" x14ac:dyDescent="0.2">
      <c r="K2609" s="492"/>
      <c r="L2609" s="335"/>
      <c r="M2609" s="487"/>
      <c r="N2609" s="335"/>
    </row>
    <row r="2610" spans="11:14" x14ac:dyDescent="0.2">
      <c r="K2610" s="492"/>
      <c r="L2610" s="335"/>
      <c r="M2610" s="487"/>
      <c r="N2610" s="335"/>
    </row>
    <row r="2611" spans="11:14" x14ac:dyDescent="0.2">
      <c r="K2611" s="492"/>
      <c r="L2611" s="335"/>
      <c r="M2611" s="487"/>
      <c r="N2611" s="335"/>
    </row>
    <row r="2612" spans="11:14" x14ac:dyDescent="0.2">
      <c r="K2612" s="492"/>
      <c r="L2612" s="335"/>
      <c r="M2612" s="487"/>
      <c r="N2612" s="335"/>
    </row>
    <row r="2613" spans="11:14" x14ac:dyDescent="0.2">
      <c r="K2613" s="492"/>
      <c r="L2613" s="335"/>
      <c r="M2613" s="487"/>
      <c r="N2613" s="335"/>
    </row>
    <row r="2614" spans="11:14" x14ac:dyDescent="0.2">
      <c r="K2614" s="492"/>
      <c r="L2614" s="335"/>
      <c r="M2614" s="487"/>
      <c r="N2614" s="335"/>
    </row>
    <row r="2615" spans="11:14" x14ac:dyDescent="0.2">
      <c r="K2615" s="492"/>
      <c r="L2615" s="335"/>
      <c r="M2615" s="487"/>
      <c r="N2615" s="335"/>
    </row>
    <row r="2616" spans="11:14" x14ac:dyDescent="0.2">
      <c r="K2616" s="492"/>
      <c r="L2616" s="335"/>
      <c r="M2616" s="487"/>
      <c r="N2616" s="335"/>
    </row>
    <row r="2617" spans="11:14" x14ac:dyDescent="0.2">
      <c r="K2617" s="492"/>
      <c r="L2617" s="335"/>
      <c r="M2617" s="487"/>
      <c r="N2617" s="335"/>
    </row>
    <row r="2618" spans="11:14" x14ac:dyDescent="0.2">
      <c r="K2618" s="492"/>
      <c r="L2618" s="335"/>
      <c r="M2618" s="487"/>
      <c r="N2618" s="335"/>
    </row>
    <row r="2619" spans="11:14" x14ac:dyDescent="0.2">
      <c r="K2619" s="492"/>
      <c r="L2619" s="335"/>
      <c r="M2619" s="487"/>
      <c r="N2619" s="335"/>
    </row>
    <row r="2620" spans="11:14" x14ac:dyDescent="0.2">
      <c r="K2620" s="492"/>
      <c r="L2620" s="335"/>
      <c r="M2620" s="487"/>
      <c r="N2620" s="335"/>
    </row>
    <row r="2621" spans="11:14" x14ac:dyDescent="0.2">
      <c r="K2621" s="492"/>
      <c r="L2621" s="335"/>
      <c r="M2621" s="487"/>
      <c r="N2621" s="335"/>
    </row>
    <row r="2622" spans="11:14" x14ac:dyDescent="0.2">
      <c r="K2622" s="492"/>
      <c r="L2622" s="335"/>
      <c r="M2622" s="487"/>
      <c r="N2622" s="335"/>
    </row>
    <row r="2623" spans="11:14" x14ac:dyDescent="0.2">
      <c r="K2623" s="492"/>
      <c r="L2623" s="335"/>
      <c r="M2623" s="487"/>
      <c r="N2623" s="335"/>
    </row>
    <row r="2624" spans="11:14" x14ac:dyDescent="0.2">
      <c r="K2624" s="492"/>
      <c r="L2624" s="335"/>
      <c r="M2624" s="487"/>
      <c r="N2624" s="335"/>
    </row>
    <row r="2625" spans="11:14" x14ac:dyDescent="0.2">
      <c r="K2625" s="492"/>
      <c r="L2625" s="335"/>
      <c r="M2625" s="487"/>
      <c r="N2625" s="335"/>
    </row>
    <row r="2626" spans="11:14" x14ac:dyDescent="0.2">
      <c r="K2626" s="492"/>
      <c r="L2626" s="335"/>
      <c r="M2626" s="487"/>
      <c r="N2626" s="335"/>
    </row>
    <row r="2627" spans="11:14" x14ac:dyDescent="0.2">
      <c r="K2627" s="492"/>
      <c r="L2627" s="335"/>
      <c r="M2627" s="487"/>
      <c r="N2627" s="335"/>
    </row>
    <row r="2628" spans="11:14" x14ac:dyDescent="0.2">
      <c r="K2628" s="492"/>
      <c r="L2628" s="335"/>
      <c r="M2628" s="487"/>
      <c r="N2628" s="335"/>
    </row>
    <row r="2629" spans="11:14" x14ac:dyDescent="0.2">
      <c r="K2629" s="492"/>
      <c r="L2629" s="335"/>
      <c r="M2629" s="487"/>
      <c r="N2629" s="335"/>
    </row>
    <row r="2630" spans="11:14" x14ac:dyDescent="0.2">
      <c r="K2630" s="492"/>
      <c r="L2630" s="335"/>
      <c r="M2630" s="487"/>
      <c r="N2630" s="335"/>
    </row>
    <row r="2631" spans="11:14" x14ac:dyDescent="0.2">
      <c r="K2631" s="492"/>
      <c r="L2631" s="335"/>
      <c r="M2631" s="487"/>
      <c r="N2631" s="335"/>
    </row>
    <row r="2632" spans="11:14" x14ac:dyDescent="0.2">
      <c r="K2632" s="492"/>
      <c r="L2632" s="335"/>
      <c r="M2632" s="487"/>
      <c r="N2632" s="335"/>
    </row>
    <row r="2633" spans="11:14" x14ac:dyDescent="0.2">
      <c r="K2633" s="492"/>
      <c r="L2633" s="335"/>
      <c r="M2633" s="487"/>
      <c r="N2633" s="335"/>
    </row>
    <row r="2634" spans="11:14" x14ac:dyDescent="0.2">
      <c r="K2634" s="492"/>
      <c r="L2634" s="335"/>
      <c r="M2634" s="487"/>
      <c r="N2634" s="335"/>
    </row>
    <row r="2635" spans="11:14" x14ac:dyDescent="0.2">
      <c r="K2635" s="492"/>
      <c r="L2635" s="335"/>
      <c r="M2635" s="487"/>
      <c r="N2635" s="335"/>
    </row>
    <row r="2636" spans="11:14" x14ac:dyDescent="0.2">
      <c r="K2636" s="492"/>
      <c r="L2636" s="335"/>
      <c r="M2636" s="487"/>
      <c r="N2636" s="335"/>
    </row>
    <row r="2637" spans="11:14" x14ac:dyDescent="0.2">
      <c r="K2637" s="492"/>
      <c r="L2637" s="335"/>
      <c r="M2637" s="487"/>
      <c r="N2637" s="335"/>
    </row>
    <row r="2638" spans="11:14" x14ac:dyDescent="0.2">
      <c r="K2638" s="492"/>
      <c r="L2638" s="335"/>
      <c r="M2638" s="487"/>
      <c r="N2638" s="335"/>
    </row>
    <row r="2639" spans="11:14" x14ac:dyDescent="0.2">
      <c r="K2639" s="492"/>
      <c r="L2639" s="335"/>
      <c r="M2639" s="487"/>
      <c r="N2639" s="335"/>
    </row>
    <row r="2640" spans="11:14" x14ac:dyDescent="0.2">
      <c r="K2640" s="492"/>
      <c r="L2640" s="335"/>
      <c r="M2640" s="487"/>
      <c r="N2640" s="335"/>
    </row>
    <row r="2641" spans="11:14" x14ac:dyDescent="0.2">
      <c r="K2641" s="492"/>
      <c r="L2641" s="335"/>
      <c r="M2641" s="487"/>
      <c r="N2641" s="335"/>
    </row>
    <row r="2642" spans="11:14" x14ac:dyDescent="0.2">
      <c r="K2642" s="492"/>
      <c r="L2642" s="335"/>
      <c r="M2642" s="487"/>
      <c r="N2642" s="335"/>
    </row>
    <row r="2643" spans="11:14" x14ac:dyDescent="0.2">
      <c r="K2643" s="492"/>
      <c r="L2643" s="335"/>
      <c r="M2643" s="487"/>
      <c r="N2643" s="335"/>
    </row>
    <row r="2644" spans="11:14" x14ac:dyDescent="0.2">
      <c r="K2644" s="492"/>
      <c r="L2644" s="335"/>
      <c r="M2644" s="487"/>
      <c r="N2644" s="335"/>
    </row>
    <row r="2645" spans="11:14" x14ac:dyDescent="0.2">
      <c r="K2645" s="492"/>
      <c r="L2645" s="335"/>
      <c r="M2645" s="487"/>
      <c r="N2645" s="335"/>
    </row>
    <row r="2646" spans="11:14" x14ac:dyDescent="0.2">
      <c r="K2646" s="492"/>
      <c r="L2646" s="335"/>
      <c r="M2646" s="487"/>
      <c r="N2646" s="335"/>
    </row>
    <row r="2647" spans="11:14" x14ac:dyDescent="0.2">
      <c r="K2647" s="492"/>
      <c r="L2647" s="335"/>
      <c r="M2647" s="487"/>
      <c r="N2647" s="335"/>
    </row>
    <row r="2648" spans="11:14" x14ac:dyDescent="0.2">
      <c r="K2648" s="492"/>
      <c r="L2648" s="335"/>
      <c r="M2648" s="487"/>
      <c r="N2648" s="335"/>
    </row>
    <row r="2649" spans="11:14" x14ac:dyDescent="0.2">
      <c r="K2649" s="492"/>
      <c r="L2649" s="335"/>
      <c r="M2649" s="487"/>
      <c r="N2649" s="335"/>
    </row>
    <row r="2650" spans="11:14" x14ac:dyDescent="0.2">
      <c r="K2650" s="492"/>
      <c r="L2650" s="335"/>
      <c r="M2650" s="487"/>
      <c r="N2650" s="335"/>
    </row>
    <row r="2651" spans="11:14" x14ac:dyDescent="0.2">
      <c r="K2651" s="492"/>
      <c r="L2651" s="335"/>
      <c r="M2651" s="487"/>
      <c r="N2651" s="335"/>
    </row>
    <row r="2652" spans="11:14" x14ac:dyDescent="0.2">
      <c r="K2652" s="492"/>
      <c r="L2652" s="335"/>
      <c r="M2652" s="487"/>
      <c r="N2652" s="335"/>
    </row>
    <row r="2653" spans="11:14" x14ac:dyDescent="0.2">
      <c r="K2653" s="492"/>
      <c r="L2653" s="335"/>
      <c r="M2653" s="487"/>
      <c r="N2653" s="335"/>
    </row>
    <row r="2654" spans="11:14" x14ac:dyDescent="0.2">
      <c r="K2654" s="492"/>
      <c r="L2654" s="335"/>
      <c r="M2654" s="487"/>
      <c r="N2654" s="335"/>
    </row>
    <row r="2655" spans="11:14" x14ac:dyDescent="0.2">
      <c r="K2655" s="492"/>
      <c r="L2655" s="335"/>
      <c r="M2655" s="487"/>
      <c r="N2655" s="335"/>
    </row>
    <row r="2656" spans="11:14" x14ac:dyDescent="0.2">
      <c r="K2656" s="492"/>
      <c r="L2656" s="335"/>
      <c r="M2656" s="487"/>
      <c r="N2656" s="335"/>
    </row>
    <row r="2657" spans="11:14" x14ac:dyDescent="0.2">
      <c r="K2657" s="492"/>
      <c r="L2657" s="335"/>
      <c r="M2657" s="487"/>
      <c r="N2657" s="335"/>
    </row>
    <row r="2658" spans="11:14" x14ac:dyDescent="0.2">
      <c r="K2658" s="492"/>
      <c r="L2658" s="335"/>
      <c r="M2658" s="487"/>
      <c r="N2658" s="335"/>
    </row>
    <row r="2659" spans="11:14" x14ac:dyDescent="0.2">
      <c r="K2659" s="492"/>
      <c r="L2659" s="335"/>
      <c r="M2659" s="487"/>
      <c r="N2659" s="335"/>
    </row>
    <row r="2660" spans="11:14" x14ac:dyDescent="0.2">
      <c r="K2660" s="492"/>
      <c r="L2660" s="335"/>
      <c r="M2660" s="487"/>
      <c r="N2660" s="335"/>
    </row>
    <row r="2661" spans="11:14" x14ac:dyDescent="0.2">
      <c r="K2661" s="492"/>
      <c r="L2661" s="335"/>
      <c r="M2661" s="487"/>
      <c r="N2661" s="335"/>
    </row>
    <row r="2662" spans="11:14" x14ac:dyDescent="0.2">
      <c r="K2662" s="492"/>
      <c r="L2662" s="335"/>
      <c r="M2662" s="487"/>
      <c r="N2662" s="335"/>
    </row>
    <row r="2663" spans="11:14" x14ac:dyDescent="0.2">
      <c r="K2663" s="492"/>
      <c r="L2663" s="335"/>
      <c r="M2663" s="487"/>
      <c r="N2663" s="335"/>
    </row>
    <row r="2664" spans="11:14" x14ac:dyDescent="0.2">
      <c r="K2664" s="492"/>
      <c r="L2664" s="335"/>
      <c r="M2664" s="487"/>
      <c r="N2664" s="335"/>
    </row>
    <row r="2665" spans="11:14" x14ac:dyDescent="0.2">
      <c r="K2665" s="492"/>
      <c r="L2665" s="335"/>
      <c r="M2665" s="487"/>
      <c r="N2665" s="335"/>
    </row>
    <row r="2666" spans="11:14" x14ac:dyDescent="0.2">
      <c r="K2666" s="492"/>
      <c r="L2666" s="335"/>
      <c r="M2666" s="487"/>
      <c r="N2666" s="335"/>
    </row>
    <row r="2667" spans="11:14" x14ac:dyDescent="0.2">
      <c r="K2667" s="492"/>
      <c r="L2667" s="335"/>
      <c r="M2667" s="487"/>
      <c r="N2667" s="335"/>
    </row>
    <row r="2668" spans="11:14" x14ac:dyDescent="0.2">
      <c r="K2668" s="492"/>
      <c r="L2668" s="335"/>
      <c r="M2668" s="487"/>
      <c r="N2668" s="335"/>
    </row>
    <row r="2669" spans="11:14" x14ac:dyDescent="0.2">
      <c r="K2669" s="492"/>
      <c r="L2669" s="335"/>
      <c r="M2669" s="487"/>
      <c r="N2669" s="335"/>
    </row>
    <row r="2670" spans="11:14" x14ac:dyDescent="0.2">
      <c r="K2670" s="492"/>
      <c r="L2670" s="335"/>
      <c r="M2670" s="487"/>
      <c r="N2670" s="335"/>
    </row>
    <row r="2671" spans="11:14" x14ac:dyDescent="0.2">
      <c r="K2671" s="492"/>
      <c r="L2671" s="335"/>
      <c r="M2671" s="487"/>
      <c r="N2671" s="335"/>
    </row>
    <row r="2672" spans="11:14" x14ac:dyDescent="0.2">
      <c r="K2672" s="492"/>
      <c r="L2672" s="335"/>
      <c r="M2672" s="487"/>
      <c r="N2672" s="335"/>
    </row>
    <row r="2673" spans="11:14" x14ac:dyDescent="0.2">
      <c r="K2673" s="492"/>
      <c r="L2673" s="335"/>
      <c r="M2673" s="487"/>
      <c r="N2673" s="335"/>
    </row>
    <row r="2674" spans="11:14" x14ac:dyDescent="0.2">
      <c r="K2674" s="492"/>
      <c r="L2674" s="335"/>
      <c r="M2674" s="487"/>
      <c r="N2674" s="335"/>
    </row>
    <row r="2675" spans="11:14" x14ac:dyDescent="0.2">
      <c r="K2675" s="492"/>
      <c r="L2675" s="335"/>
      <c r="M2675" s="487"/>
      <c r="N2675" s="335"/>
    </row>
    <row r="2676" spans="11:14" x14ac:dyDescent="0.2">
      <c r="K2676" s="492"/>
      <c r="L2676" s="335"/>
      <c r="M2676" s="487"/>
      <c r="N2676" s="335"/>
    </row>
    <row r="2677" spans="11:14" x14ac:dyDescent="0.2">
      <c r="K2677" s="492"/>
      <c r="L2677" s="335"/>
      <c r="M2677" s="487"/>
      <c r="N2677" s="335"/>
    </row>
    <row r="2678" spans="11:14" x14ac:dyDescent="0.2">
      <c r="K2678" s="492"/>
      <c r="L2678" s="335"/>
      <c r="M2678" s="487"/>
      <c r="N2678" s="335"/>
    </row>
    <row r="2679" spans="11:14" x14ac:dyDescent="0.2">
      <c r="K2679" s="492"/>
      <c r="L2679" s="335"/>
      <c r="M2679" s="487"/>
      <c r="N2679" s="335"/>
    </row>
    <row r="2680" spans="11:14" x14ac:dyDescent="0.2">
      <c r="K2680" s="492"/>
      <c r="L2680" s="335"/>
      <c r="M2680" s="487"/>
      <c r="N2680" s="335"/>
    </row>
    <row r="2681" spans="11:14" x14ac:dyDescent="0.2">
      <c r="K2681" s="492"/>
      <c r="L2681" s="335"/>
      <c r="M2681" s="487"/>
      <c r="N2681" s="335"/>
    </row>
    <row r="2682" spans="11:14" x14ac:dyDescent="0.2">
      <c r="K2682" s="492"/>
      <c r="L2682" s="335"/>
      <c r="M2682" s="487"/>
      <c r="N2682" s="335"/>
    </row>
    <row r="2683" spans="11:14" x14ac:dyDescent="0.2">
      <c r="K2683" s="492"/>
      <c r="L2683" s="335"/>
      <c r="M2683" s="487"/>
      <c r="N2683" s="335"/>
    </row>
    <row r="2684" spans="11:14" x14ac:dyDescent="0.2">
      <c r="K2684" s="492"/>
      <c r="L2684" s="335"/>
      <c r="M2684" s="487"/>
      <c r="N2684" s="335"/>
    </row>
    <row r="2685" spans="11:14" x14ac:dyDescent="0.2">
      <c r="K2685" s="492"/>
      <c r="L2685" s="335"/>
      <c r="M2685" s="487"/>
      <c r="N2685" s="335"/>
    </row>
    <row r="2686" spans="11:14" x14ac:dyDescent="0.2">
      <c r="K2686" s="492"/>
      <c r="L2686" s="335"/>
      <c r="M2686" s="487"/>
      <c r="N2686" s="335"/>
    </row>
    <row r="2687" spans="11:14" x14ac:dyDescent="0.2">
      <c r="K2687" s="492"/>
      <c r="L2687" s="335"/>
      <c r="M2687" s="487"/>
      <c r="N2687" s="335"/>
    </row>
    <row r="2688" spans="11:14" x14ac:dyDescent="0.2">
      <c r="K2688" s="492"/>
      <c r="L2688" s="335"/>
      <c r="M2688" s="487"/>
      <c r="N2688" s="335"/>
    </row>
    <row r="2689" spans="11:14" x14ac:dyDescent="0.2">
      <c r="K2689" s="492"/>
      <c r="L2689" s="335"/>
      <c r="M2689" s="487"/>
      <c r="N2689" s="335"/>
    </row>
    <row r="2690" spans="11:14" x14ac:dyDescent="0.2">
      <c r="K2690" s="492"/>
      <c r="L2690" s="335"/>
      <c r="M2690" s="487"/>
      <c r="N2690" s="335"/>
    </row>
    <row r="2691" spans="11:14" x14ac:dyDescent="0.2">
      <c r="K2691" s="492"/>
      <c r="L2691" s="335"/>
      <c r="M2691" s="487"/>
      <c r="N2691" s="335"/>
    </row>
    <row r="2692" spans="11:14" x14ac:dyDescent="0.2">
      <c r="K2692" s="492"/>
      <c r="L2692" s="335"/>
      <c r="M2692" s="487"/>
      <c r="N2692" s="335"/>
    </row>
    <row r="2693" spans="11:14" x14ac:dyDescent="0.2">
      <c r="K2693" s="492"/>
      <c r="L2693" s="335"/>
      <c r="M2693" s="487"/>
      <c r="N2693" s="335"/>
    </row>
    <row r="2694" spans="11:14" x14ac:dyDescent="0.2">
      <c r="K2694" s="492"/>
      <c r="L2694" s="335"/>
      <c r="M2694" s="487"/>
      <c r="N2694" s="335"/>
    </row>
    <row r="2695" spans="11:14" x14ac:dyDescent="0.2">
      <c r="K2695" s="492"/>
      <c r="L2695" s="335"/>
      <c r="M2695" s="487"/>
      <c r="N2695" s="335"/>
    </row>
    <row r="2696" spans="11:14" x14ac:dyDescent="0.2">
      <c r="K2696" s="492"/>
      <c r="L2696" s="335"/>
      <c r="M2696" s="487"/>
      <c r="N2696" s="335"/>
    </row>
    <row r="2697" spans="11:14" x14ac:dyDescent="0.2">
      <c r="K2697" s="492"/>
      <c r="L2697" s="335"/>
      <c r="M2697" s="487"/>
      <c r="N2697" s="335"/>
    </row>
    <row r="2698" spans="11:14" x14ac:dyDescent="0.2">
      <c r="K2698" s="492"/>
      <c r="L2698" s="335"/>
      <c r="M2698" s="487"/>
      <c r="N2698" s="335"/>
    </row>
    <row r="2699" spans="11:14" x14ac:dyDescent="0.2">
      <c r="K2699" s="492"/>
      <c r="L2699" s="335"/>
      <c r="M2699" s="487"/>
      <c r="N2699" s="335"/>
    </row>
    <row r="2700" spans="11:14" x14ac:dyDescent="0.2">
      <c r="K2700" s="492"/>
      <c r="L2700" s="335"/>
      <c r="M2700" s="487"/>
      <c r="N2700" s="335"/>
    </row>
    <row r="2701" spans="11:14" x14ac:dyDescent="0.2">
      <c r="K2701" s="492"/>
      <c r="L2701" s="335"/>
      <c r="M2701" s="487"/>
      <c r="N2701" s="335"/>
    </row>
    <row r="2702" spans="11:14" x14ac:dyDescent="0.2">
      <c r="K2702" s="492"/>
      <c r="L2702" s="335"/>
      <c r="M2702" s="487"/>
      <c r="N2702" s="335"/>
    </row>
    <row r="2703" spans="11:14" x14ac:dyDescent="0.2">
      <c r="K2703" s="492"/>
      <c r="L2703" s="335"/>
      <c r="M2703" s="487"/>
      <c r="N2703" s="335"/>
    </row>
    <row r="2704" spans="11:14" x14ac:dyDescent="0.2">
      <c r="K2704" s="492"/>
      <c r="L2704" s="335"/>
      <c r="M2704" s="487"/>
      <c r="N2704" s="335"/>
    </row>
    <row r="2705" spans="11:14" x14ac:dyDescent="0.2">
      <c r="K2705" s="492"/>
      <c r="L2705" s="335"/>
      <c r="M2705" s="487"/>
      <c r="N2705" s="335"/>
    </row>
    <row r="2706" spans="11:14" x14ac:dyDescent="0.2">
      <c r="K2706" s="492"/>
      <c r="L2706" s="335"/>
      <c r="M2706" s="487"/>
      <c r="N2706" s="335"/>
    </row>
    <row r="2707" spans="11:14" x14ac:dyDescent="0.2">
      <c r="K2707" s="492"/>
      <c r="L2707" s="335"/>
      <c r="M2707" s="487"/>
      <c r="N2707" s="335"/>
    </row>
    <row r="2708" spans="11:14" x14ac:dyDescent="0.2">
      <c r="K2708" s="492"/>
      <c r="L2708" s="335"/>
      <c r="M2708" s="487"/>
      <c r="N2708" s="335"/>
    </row>
    <row r="2709" spans="11:14" x14ac:dyDescent="0.2">
      <c r="K2709" s="492"/>
      <c r="L2709" s="335"/>
      <c r="M2709" s="487"/>
      <c r="N2709" s="335"/>
    </row>
    <row r="2710" spans="11:14" x14ac:dyDescent="0.2">
      <c r="K2710" s="492"/>
      <c r="L2710" s="335"/>
      <c r="M2710" s="487"/>
      <c r="N2710" s="335"/>
    </row>
    <row r="2711" spans="11:14" x14ac:dyDescent="0.2">
      <c r="K2711" s="492"/>
      <c r="L2711" s="335"/>
      <c r="M2711" s="487"/>
      <c r="N2711" s="335"/>
    </row>
    <row r="2712" spans="11:14" x14ac:dyDescent="0.2">
      <c r="K2712" s="492"/>
      <c r="L2712" s="335"/>
      <c r="M2712" s="487"/>
      <c r="N2712" s="335"/>
    </row>
    <row r="2713" spans="11:14" x14ac:dyDescent="0.2">
      <c r="K2713" s="492"/>
      <c r="L2713" s="335"/>
      <c r="M2713" s="487"/>
      <c r="N2713" s="335"/>
    </row>
    <row r="2714" spans="11:14" x14ac:dyDescent="0.2">
      <c r="K2714" s="492"/>
      <c r="L2714" s="335"/>
      <c r="M2714" s="487"/>
      <c r="N2714" s="335"/>
    </row>
    <row r="2715" spans="11:14" x14ac:dyDescent="0.2">
      <c r="K2715" s="492"/>
      <c r="L2715" s="335"/>
      <c r="M2715" s="487"/>
      <c r="N2715" s="335"/>
    </row>
    <row r="2716" spans="11:14" x14ac:dyDescent="0.2">
      <c r="K2716" s="492"/>
      <c r="L2716" s="335"/>
      <c r="M2716" s="487"/>
      <c r="N2716" s="335"/>
    </row>
    <row r="2717" spans="11:14" x14ac:dyDescent="0.2">
      <c r="K2717" s="492"/>
      <c r="L2717" s="335"/>
      <c r="M2717" s="487"/>
      <c r="N2717" s="335"/>
    </row>
    <row r="2718" spans="11:14" x14ac:dyDescent="0.2">
      <c r="K2718" s="492"/>
      <c r="L2718" s="335"/>
      <c r="M2718" s="487"/>
      <c r="N2718" s="335"/>
    </row>
    <row r="2719" spans="11:14" x14ac:dyDescent="0.2">
      <c r="K2719" s="492"/>
      <c r="L2719" s="335"/>
      <c r="M2719" s="487"/>
      <c r="N2719" s="335"/>
    </row>
    <row r="2720" spans="11:14" x14ac:dyDescent="0.2">
      <c r="K2720" s="492"/>
      <c r="L2720" s="335"/>
      <c r="M2720" s="487"/>
      <c r="N2720" s="335"/>
    </row>
    <row r="2721" spans="11:14" x14ac:dyDescent="0.2">
      <c r="K2721" s="492"/>
      <c r="L2721" s="335"/>
      <c r="M2721" s="487"/>
      <c r="N2721" s="335"/>
    </row>
    <row r="2722" spans="11:14" x14ac:dyDescent="0.2">
      <c r="K2722" s="492"/>
      <c r="L2722" s="335"/>
      <c r="M2722" s="487"/>
      <c r="N2722" s="335"/>
    </row>
    <row r="2723" spans="11:14" x14ac:dyDescent="0.2">
      <c r="K2723" s="492"/>
      <c r="L2723" s="335"/>
      <c r="M2723" s="487"/>
      <c r="N2723" s="335"/>
    </row>
    <row r="2724" spans="11:14" x14ac:dyDescent="0.2">
      <c r="K2724" s="492"/>
      <c r="L2724" s="335"/>
      <c r="M2724" s="487"/>
      <c r="N2724" s="335"/>
    </row>
    <row r="2725" spans="11:14" x14ac:dyDescent="0.2">
      <c r="K2725" s="492"/>
      <c r="L2725" s="335"/>
      <c r="M2725" s="487"/>
      <c r="N2725" s="335"/>
    </row>
    <row r="2726" spans="11:14" x14ac:dyDescent="0.2">
      <c r="K2726" s="492"/>
      <c r="L2726" s="335"/>
      <c r="M2726" s="487"/>
      <c r="N2726" s="335"/>
    </row>
    <row r="2727" spans="11:14" x14ac:dyDescent="0.2">
      <c r="K2727" s="492"/>
      <c r="L2727" s="335"/>
      <c r="M2727" s="487"/>
      <c r="N2727" s="335"/>
    </row>
    <row r="2728" spans="11:14" x14ac:dyDescent="0.2">
      <c r="K2728" s="492"/>
      <c r="L2728" s="335"/>
      <c r="M2728" s="487"/>
      <c r="N2728" s="335"/>
    </row>
    <row r="2729" spans="11:14" x14ac:dyDescent="0.2">
      <c r="K2729" s="492"/>
      <c r="L2729" s="335"/>
      <c r="M2729" s="487"/>
      <c r="N2729" s="335"/>
    </row>
    <row r="2730" spans="11:14" x14ac:dyDescent="0.2">
      <c r="K2730" s="492"/>
      <c r="L2730" s="335"/>
      <c r="M2730" s="487"/>
      <c r="N2730" s="335"/>
    </row>
    <row r="2731" spans="11:14" x14ac:dyDescent="0.2">
      <c r="K2731" s="492"/>
      <c r="L2731" s="335"/>
      <c r="M2731" s="487"/>
      <c r="N2731" s="335"/>
    </row>
    <row r="2732" spans="11:14" x14ac:dyDescent="0.2">
      <c r="K2732" s="492"/>
      <c r="L2732" s="335"/>
      <c r="M2732" s="487"/>
      <c r="N2732" s="335"/>
    </row>
    <row r="2733" spans="11:14" x14ac:dyDescent="0.2">
      <c r="K2733" s="492"/>
      <c r="L2733" s="335"/>
      <c r="M2733" s="487"/>
      <c r="N2733" s="335"/>
    </row>
    <row r="2734" spans="11:14" x14ac:dyDescent="0.2">
      <c r="K2734" s="492"/>
      <c r="L2734" s="335"/>
      <c r="M2734" s="487"/>
      <c r="N2734" s="335"/>
    </row>
    <row r="2735" spans="11:14" x14ac:dyDescent="0.2">
      <c r="K2735" s="492"/>
      <c r="L2735" s="335"/>
      <c r="M2735" s="487"/>
      <c r="N2735" s="335"/>
    </row>
    <row r="2736" spans="11:14" x14ac:dyDescent="0.2">
      <c r="K2736" s="492"/>
      <c r="L2736" s="335"/>
      <c r="M2736" s="487"/>
      <c r="N2736" s="335"/>
    </row>
    <row r="2737" spans="11:14" x14ac:dyDescent="0.2">
      <c r="K2737" s="492"/>
      <c r="L2737" s="335"/>
      <c r="M2737" s="487"/>
      <c r="N2737" s="335"/>
    </row>
    <row r="2738" spans="11:14" x14ac:dyDescent="0.2">
      <c r="K2738" s="492"/>
      <c r="L2738" s="335"/>
      <c r="M2738" s="487"/>
      <c r="N2738" s="335"/>
    </row>
    <row r="2739" spans="11:14" x14ac:dyDescent="0.2">
      <c r="K2739" s="492"/>
      <c r="L2739" s="335"/>
      <c r="M2739" s="487"/>
      <c r="N2739" s="335"/>
    </row>
    <row r="2740" spans="11:14" x14ac:dyDescent="0.2">
      <c r="K2740" s="492"/>
      <c r="L2740" s="335"/>
      <c r="M2740" s="487"/>
      <c r="N2740" s="335"/>
    </row>
    <row r="2741" spans="11:14" x14ac:dyDescent="0.2">
      <c r="K2741" s="492"/>
      <c r="L2741" s="335"/>
      <c r="M2741" s="487"/>
      <c r="N2741" s="335"/>
    </row>
    <row r="2742" spans="11:14" x14ac:dyDescent="0.2">
      <c r="K2742" s="492"/>
      <c r="L2742" s="335"/>
      <c r="M2742" s="487"/>
      <c r="N2742" s="335"/>
    </row>
    <row r="2743" spans="11:14" x14ac:dyDescent="0.2">
      <c r="K2743" s="492"/>
      <c r="L2743" s="335"/>
      <c r="M2743" s="487"/>
      <c r="N2743" s="335"/>
    </row>
    <row r="2744" spans="11:14" x14ac:dyDescent="0.2">
      <c r="K2744" s="492"/>
      <c r="L2744" s="335"/>
      <c r="M2744" s="487"/>
      <c r="N2744" s="335"/>
    </row>
    <row r="2745" spans="11:14" x14ac:dyDescent="0.2">
      <c r="K2745" s="492"/>
      <c r="L2745" s="335"/>
      <c r="M2745" s="487"/>
      <c r="N2745" s="335"/>
    </row>
    <row r="2746" spans="11:14" x14ac:dyDescent="0.2">
      <c r="K2746" s="492"/>
      <c r="L2746" s="335"/>
      <c r="M2746" s="487"/>
      <c r="N2746" s="335"/>
    </row>
    <row r="2747" spans="11:14" x14ac:dyDescent="0.2">
      <c r="K2747" s="492"/>
      <c r="L2747" s="335"/>
      <c r="M2747" s="487"/>
      <c r="N2747" s="335"/>
    </row>
    <row r="2748" spans="11:14" x14ac:dyDescent="0.2">
      <c r="K2748" s="492"/>
      <c r="L2748" s="335"/>
      <c r="M2748" s="487"/>
      <c r="N2748" s="335"/>
    </row>
    <row r="2749" spans="11:14" x14ac:dyDescent="0.2">
      <c r="K2749" s="492"/>
      <c r="L2749" s="335"/>
      <c r="M2749" s="487"/>
      <c r="N2749" s="335"/>
    </row>
    <row r="2750" spans="11:14" x14ac:dyDescent="0.2">
      <c r="K2750" s="492"/>
      <c r="L2750" s="335"/>
      <c r="M2750" s="487"/>
      <c r="N2750" s="335"/>
    </row>
    <row r="2751" spans="11:14" x14ac:dyDescent="0.2">
      <c r="K2751" s="492"/>
      <c r="L2751" s="335"/>
      <c r="M2751" s="487"/>
      <c r="N2751" s="335"/>
    </row>
    <row r="2752" spans="11:14" x14ac:dyDescent="0.2">
      <c r="K2752" s="492"/>
      <c r="L2752" s="335"/>
      <c r="M2752" s="487"/>
      <c r="N2752" s="335"/>
    </row>
    <row r="2753" spans="11:14" x14ac:dyDescent="0.2">
      <c r="K2753" s="492"/>
      <c r="L2753" s="335"/>
      <c r="M2753" s="487"/>
      <c r="N2753" s="335"/>
    </row>
    <row r="2754" spans="11:14" x14ac:dyDescent="0.2">
      <c r="K2754" s="492"/>
      <c r="L2754" s="335"/>
      <c r="M2754" s="487"/>
      <c r="N2754" s="335"/>
    </row>
    <row r="2755" spans="11:14" x14ac:dyDescent="0.2">
      <c r="K2755" s="492"/>
      <c r="L2755" s="335"/>
      <c r="M2755" s="487"/>
      <c r="N2755" s="335"/>
    </row>
    <row r="2756" spans="11:14" x14ac:dyDescent="0.2">
      <c r="K2756" s="492"/>
      <c r="L2756" s="335"/>
      <c r="M2756" s="487"/>
      <c r="N2756" s="335"/>
    </row>
    <row r="2757" spans="11:14" x14ac:dyDescent="0.2">
      <c r="K2757" s="492"/>
      <c r="L2757" s="335"/>
      <c r="M2757" s="487"/>
      <c r="N2757" s="335"/>
    </row>
    <row r="2758" spans="11:14" x14ac:dyDescent="0.2">
      <c r="K2758" s="492"/>
      <c r="L2758" s="335"/>
      <c r="M2758" s="487"/>
      <c r="N2758" s="335"/>
    </row>
    <row r="2759" spans="11:14" x14ac:dyDescent="0.2">
      <c r="K2759" s="492"/>
      <c r="L2759" s="335"/>
      <c r="M2759" s="487"/>
      <c r="N2759" s="335"/>
    </row>
    <row r="2760" spans="11:14" x14ac:dyDescent="0.2">
      <c r="K2760" s="492"/>
      <c r="L2760" s="335"/>
      <c r="M2760" s="487"/>
      <c r="N2760" s="335"/>
    </row>
    <row r="2761" spans="11:14" x14ac:dyDescent="0.2">
      <c r="K2761" s="492"/>
      <c r="L2761" s="335"/>
      <c r="M2761" s="487"/>
      <c r="N2761" s="335"/>
    </row>
    <row r="2762" spans="11:14" x14ac:dyDescent="0.2">
      <c r="K2762" s="492"/>
      <c r="L2762" s="335"/>
      <c r="M2762" s="487"/>
      <c r="N2762" s="335"/>
    </row>
    <row r="2763" spans="11:14" x14ac:dyDescent="0.2">
      <c r="K2763" s="492"/>
      <c r="L2763" s="335"/>
      <c r="M2763" s="487"/>
      <c r="N2763" s="335"/>
    </row>
    <row r="2764" spans="11:14" x14ac:dyDescent="0.2">
      <c r="K2764" s="492"/>
      <c r="L2764" s="335"/>
      <c r="M2764" s="487"/>
      <c r="N2764" s="335"/>
    </row>
    <row r="2765" spans="11:14" x14ac:dyDescent="0.2">
      <c r="K2765" s="492"/>
      <c r="L2765" s="335"/>
      <c r="M2765" s="487"/>
      <c r="N2765" s="335"/>
    </row>
    <row r="2766" spans="11:14" x14ac:dyDescent="0.2">
      <c r="K2766" s="492"/>
      <c r="L2766" s="335"/>
      <c r="M2766" s="487"/>
      <c r="N2766" s="335"/>
    </row>
    <row r="2767" spans="11:14" x14ac:dyDescent="0.2">
      <c r="K2767" s="492"/>
      <c r="L2767" s="335"/>
      <c r="M2767" s="487"/>
      <c r="N2767" s="335"/>
    </row>
    <row r="2768" spans="11:14" x14ac:dyDescent="0.2">
      <c r="K2768" s="492"/>
      <c r="L2768" s="335"/>
      <c r="M2768" s="487"/>
      <c r="N2768" s="335"/>
    </row>
    <row r="2769" spans="11:14" x14ac:dyDescent="0.2">
      <c r="K2769" s="492"/>
      <c r="L2769" s="335"/>
      <c r="M2769" s="487"/>
      <c r="N2769" s="335"/>
    </row>
    <row r="2770" spans="11:14" x14ac:dyDescent="0.2">
      <c r="K2770" s="492"/>
      <c r="L2770" s="335"/>
      <c r="M2770" s="487"/>
      <c r="N2770" s="335"/>
    </row>
    <row r="2771" spans="11:14" x14ac:dyDescent="0.2">
      <c r="K2771" s="492"/>
      <c r="L2771" s="335"/>
      <c r="M2771" s="487"/>
      <c r="N2771" s="335"/>
    </row>
    <row r="2772" spans="11:14" x14ac:dyDescent="0.2">
      <c r="K2772" s="492"/>
      <c r="L2772" s="335"/>
      <c r="M2772" s="487"/>
      <c r="N2772" s="335"/>
    </row>
    <row r="2773" spans="11:14" x14ac:dyDescent="0.2">
      <c r="K2773" s="492"/>
      <c r="L2773" s="335"/>
      <c r="M2773" s="487"/>
      <c r="N2773" s="335"/>
    </row>
    <row r="2774" spans="11:14" x14ac:dyDescent="0.2">
      <c r="K2774" s="492"/>
      <c r="L2774" s="335"/>
      <c r="M2774" s="487"/>
      <c r="N2774" s="335"/>
    </row>
    <row r="2775" spans="11:14" x14ac:dyDescent="0.2">
      <c r="K2775" s="492"/>
      <c r="L2775" s="335"/>
      <c r="M2775" s="487"/>
      <c r="N2775" s="335"/>
    </row>
    <row r="2776" spans="11:14" x14ac:dyDescent="0.2">
      <c r="K2776" s="492"/>
      <c r="L2776" s="335"/>
      <c r="M2776" s="487"/>
      <c r="N2776" s="335"/>
    </row>
    <row r="2777" spans="11:14" x14ac:dyDescent="0.2">
      <c r="K2777" s="492"/>
      <c r="L2777" s="335"/>
      <c r="M2777" s="487"/>
      <c r="N2777" s="335"/>
    </row>
    <row r="2778" spans="11:14" x14ac:dyDescent="0.2">
      <c r="K2778" s="492"/>
      <c r="L2778" s="335"/>
      <c r="M2778" s="487"/>
      <c r="N2778" s="335"/>
    </row>
    <row r="2779" spans="11:14" x14ac:dyDescent="0.2">
      <c r="K2779" s="492"/>
      <c r="L2779" s="335"/>
      <c r="M2779" s="487"/>
      <c r="N2779" s="335"/>
    </row>
    <row r="2780" spans="11:14" x14ac:dyDescent="0.2">
      <c r="K2780" s="492"/>
      <c r="L2780" s="335"/>
      <c r="M2780" s="487"/>
      <c r="N2780" s="335"/>
    </row>
    <row r="2781" spans="11:14" x14ac:dyDescent="0.2">
      <c r="K2781" s="492"/>
      <c r="L2781" s="335"/>
      <c r="M2781" s="487"/>
      <c r="N2781" s="335"/>
    </row>
    <row r="2782" spans="11:14" x14ac:dyDescent="0.2">
      <c r="K2782" s="492"/>
      <c r="L2782" s="335"/>
      <c r="M2782" s="487"/>
      <c r="N2782" s="335"/>
    </row>
    <row r="2783" spans="11:14" x14ac:dyDescent="0.2">
      <c r="K2783" s="492"/>
      <c r="L2783" s="335"/>
      <c r="M2783" s="487"/>
      <c r="N2783" s="335"/>
    </row>
    <row r="2784" spans="11:14" x14ac:dyDescent="0.2">
      <c r="K2784" s="492"/>
      <c r="L2784" s="335"/>
      <c r="M2784" s="487"/>
      <c r="N2784" s="335"/>
    </row>
    <row r="2785" spans="11:14" x14ac:dyDescent="0.2">
      <c r="K2785" s="492"/>
      <c r="L2785" s="335"/>
      <c r="M2785" s="487"/>
      <c r="N2785" s="335"/>
    </row>
    <row r="2786" spans="11:14" x14ac:dyDescent="0.2">
      <c r="K2786" s="492"/>
      <c r="L2786" s="335"/>
      <c r="M2786" s="487"/>
      <c r="N2786" s="335"/>
    </row>
    <row r="2787" spans="11:14" x14ac:dyDescent="0.2">
      <c r="K2787" s="492"/>
      <c r="L2787" s="335"/>
      <c r="M2787" s="487"/>
      <c r="N2787" s="335"/>
    </row>
    <row r="2788" spans="11:14" x14ac:dyDescent="0.2">
      <c r="K2788" s="492"/>
      <c r="L2788" s="335"/>
      <c r="M2788" s="487"/>
      <c r="N2788" s="335"/>
    </row>
    <row r="2789" spans="11:14" x14ac:dyDescent="0.2">
      <c r="K2789" s="492"/>
      <c r="L2789" s="335"/>
      <c r="M2789" s="487"/>
      <c r="N2789" s="335"/>
    </row>
    <row r="2790" spans="11:14" x14ac:dyDescent="0.2">
      <c r="K2790" s="492"/>
      <c r="L2790" s="335"/>
      <c r="M2790" s="487"/>
      <c r="N2790" s="335"/>
    </row>
    <row r="2791" spans="11:14" x14ac:dyDescent="0.2">
      <c r="K2791" s="492"/>
      <c r="L2791" s="335"/>
      <c r="M2791" s="487"/>
      <c r="N2791" s="335"/>
    </row>
    <row r="2792" spans="11:14" x14ac:dyDescent="0.2">
      <c r="K2792" s="492"/>
      <c r="L2792" s="335"/>
      <c r="M2792" s="487"/>
      <c r="N2792" s="335"/>
    </row>
    <row r="2793" spans="11:14" x14ac:dyDescent="0.2">
      <c r="K2793" s="492"/>
      <c r="L2793" s="335"/>
      <c r="M2793" s="487"/>
      <c r="N2793" s="335"/>
    </row>
    <row r="2794" spans="11:14" x14ac:dyDescent="0.2">
      <c r="K2794" s="492"/>
      <c r="L2794" s="335"/>
      <c r="M2794" s="487"/>
      <c r="N2794" s="335"/>
    </row>
    <row r="2795" spans="11:14" x14ac:dyDescent="0.2">
      <c r="K2795" s="492"/>
      <c r="L2795" s="335"/>
      <c r="M2795" s="487"/>
      <c r="N2795" s="335"/>
    </row>
    <row r="2796" spans="11:14" x14ac:dyDescent="0.2">
      <c r="K2796" s="492"/>
      <c r="L2796" s="335"/>
      <c r="M2796" s="487"/>
      <c r="N2796" s="335"/>
    </row>
    <row r="2797" spans="11:14" x14ac:dyDescent="0.2">
      <c r="K2797" s="492"/>
      <c r="L2797" s="335"/>
      <c r="M2797" s="487"/>
      <c r="N2797" s="335"/>
    </row>
    <row r="2798" spans="11:14" x14ac:dyDescent="0.2">
      <c r="K2798" s="492"/>
      <c r="L2798" s="335"/>
      <c r="M2798" s="487"/>
      <c r="N2798" s="335"/>
    </row>
    <row r="2799" spans="11:14" x14ac:dyDescent="0.2">
      <c r="K2799" s="492"/>
      <c r="L2799" s="335"/>
      <c r="M2799" s="487"/>
      <c r="N2799" s="335"/>
    </row>
    <row r="2800" spans="11:14" x14ac:dyDescent="0.2">
      <c r="K2800" s="492"/>
      <c r="L2800" s="335"/>
      <c r="M2800" s="487"/>
      <c r="N2800" s="335"/>
    </row>
    <row r="2801" spans="11:14" x14ac:dyDescent="0.2">
      <c r="K2801" s="492"/>
      <c r="L2801" s="335"/>
      <c r="M2801" s="487"/>
      <c r="N2801" s="335"/>
    </row>
    <row r="2802" spans="11:14" x14ac:dyDescent="0.2">
      <c r="K2802" s="492"/>
      <c r="L2802" s="335"/>
      <c r="M2802" s="487"/>
      <c r="N2802" s="335"/>
    </row>
    <row r="2803" spans="11:14" x14ac:dyDescent="0.2">
      <c r="K2803" s="492"/>
      <c r="L2803" s="335"/>
      <c r="M2803" s="487"/>
      <c r="N2803" s="335"/>
    </row>
    <row r="2804" spans="11:14" x14ac:dyDescent="0.2">
      <c r="K2804" s="492"/>
      <c r="L2804" s="335"/>
      <c r="M2804" s="487"/>
      <c r="N2804" s="335"/>
    </row>
    <row r="2805" spans="11:14" x14ac:dyDescent="0.2">
      <c r="K2805" s="492"/>
      <c r="L2805" s="335"/>
      <c r="M2805" s="487"/>
      <c r="N2805" s="335"/>
    </row>
    <row r="2806" spans="11:14" x14ac:dyDescent="0.2">
      <c r="K2806" s="492"/>
      <c r="L2806" s="335"/>
      <c r="M2806" s="487"/>
      <c r="N2806" s="335"/>
    </row>
    <row r="2807" spans="11:14" x14ac:dyDescent="0.2">
      <c r="K2807" s="492"/>
      <c r="L2807" s="335"/>
      <c r="M2807" s="487"/>
      <c r="N2807" s="335"/>
    </row>
    <row r="2808" spans="11:14" x14ac:dyDescent="0.2">
      <c r="K2808" s="492"/>
      <c r="L2808" s="335"/>
      <c r="M2808" s="487"/>
      <c r="N2808" s="335"/>
    </row>
    <row r="2809" spans="11:14" x14ac:dyDescent="0.2">
      <c r="K2809" s="492"/>
      <c r="L2809" s="335"/>
      <c r="M2809" s="487"/>
      <c r="N2809" s="335"/>
    </row>
    <row r="2810" spans="11:14" x14ac:dyDescent="0.2">
      <c r="K2810" s="492"/>
      <c r="L2810" s="335"/>
      <c r="M2810" s="487"/>
      <c r="N2810" s="335"/>
    </row>
    <row r="2811" spans="11:14" x14ac:dyDescent="0.2">
      <c r="K2811" s="492"/>
      <c r="L2811" s="335"/>
      <c r="M2811" s="487"/>
      <c r="N2811" s="335"/>
    </row>
    <row r="2812" spans="11:14" x14ac:dyDescent="0.2">
      <c r="K2812" s="492"/>
      <c r="L2812" s="335"/>
      <c r="M2812" s="487"/>
      <c r="N2812" s="335"/>
    </row>
    <row r="2813" spans="11:14" x14ac:dyDescent="0.2">
      <c r="K2813" s="492"/>
      <c r="L2813" s="335"/>
      <c r="M2813" s="487"/>
      <c r="N2813" s="335"/>
    </row>
    <row r="2814" spans="11:14" x14ac:dyDescent="0.2">
      <c r="K2814" s="492"/>
      <c r="L2814" s="335"/>
      <c r="M2814" s="487"/>
      <c r="N2814" s="335"/>
    </row>
    <row r="2815" spans="11:14" x14ac:dyDescent="0.2">
      <c r="K2815" s="492"/>
      <c r="L2815" s="335"/>
      <c r="M2815" s="487"/>
      <c r="N2815" s="335"/>
    </row>
    <row r="2816" spans="11:14" x14ac:dyDescent="0.2">
      <c r="K2816" s="492"/>
      <c r="L2816" s="335"/>
      <c r="M2816" s="487"/>
      <c r="N2816" s="335"/>
    </row>
    <row r="2817" spans="11:14" x14ac:dyDescent="0.2">
      <c r="K2817" s="492"/>
      <c r="L2817" s="335"/>
      <c r="M2817" s="487"/>
      <c r="N2817" s="335"/>
    </row>
    <row r="2818" spans="11:14" x14ac:dyDescent="0.2">
      <c r="K2818" s="492"/>
      <c r="L2818" s="335"/>
      <c r="M2818" s="487"/>
      <c r="N2818" s="335"/>
    </row>
    <row r="2819" spans="11:14" x14ac:dyDescent="0.2">
      <c r="K2819" s="492"/>
      <c r="L2819" s="335"/>
      <c r="M2819" s="487"/>
      <c r="N2819" s="335"/>
    </row>
    <row r="2820" spans="11:14" x14ac:dyDescent="0.2">
      <c r="K2820" s="492"/>
      <c r="L2820" s="335"/>
      <c r="M2820" s="487"/>
      <c r="N2820" s="335"/>
    </row>
    <row r="2821" spans="11:14" x14ac:dyDescent="0.2">
      <c r="K2821" s="492"/>
      <c r="L2821" s="335"/>
      <c r="M2821" s="487"/>
      <c r="N2821" s="335"/>
    </row>
    <row r="2822" spans="11:14" x14ac:dyDescent="0.2">
      <c r="K2822" s="492"/>
      <c r="L2822" s="335"/>
      <c r="M2822" s="487"/>
      <c r="N2822" s="335"/>
    </row>
    <row r="2823" spans="11:14" x14ac:dyDescent="0.2">
      <c r="K2823" s="492"/>
      <c r="L2823" s="335"/>
      <c r="M2823" s="487"/>
      <c r="N2823" s="335"/>
    </row>
    <row r="2824" spans="11:14" x14ac:dyDescent="0.2">
      <c r="K2824" s="492"/>
      <c r="L2824" s="335"/>
      <c r="M2824" s="487"/>
      <c r="N2824" s="335"/>
    </row>
    <row r="2825" spans="11:14" x14ac:dyDescent="0.2">
      <c r="K2825" s="492"/>
      <c r="L2825" s="335"/>
      <c r="M2825" s="487"/>
      <c r="N2825" s="335"/>
    </row>
    <row r="2826" spans="11:14" x14ac:dyDescent="0.2">
      <c r="K2826" s="492"/>
      <c r="L2826" s="335"/>
      <c r="M2826" s="487"/>
      <c r="N2826" s="335"/>
    </row>
    <row r="2827" spans="11:14" x14ac:dyDescent="0.2">
      <c r="K2827" s="492"/>
      <c r="L2827" s="335"/>
      <c r="M2827" s="487"/>
      <c r="N2827" s="335"/>
    </row>
    <row r="2828" spans="11:14" x14ac:dyDescent="0.2">
      <c r="K2828" s="492"/>
      <c r="L2828" s="335"/>
      <c r="M2828" s="487"/>
      <c r="N2828" s="335"/>
    </row>
    <row r="2829" spans="11:14" x14ac:dyDescent="0.2">
      <c r="K2829" s="492"/>
      <c r="L2829" s="335"/>
      <c r="M2829" s="487"/>
      <c r="N2829" s="335"/>
    </row>
    <row r="2830" spans="11:14" x14ac:dyDescent="0.2">
      <c r="K2830" s="492"/>
      <c r="L2830" s="335"/>
      <c r="M2830" s="487"/>
      <c r="N2830" s="335"/>
    </row>
    <row r="2831" spans="11:14" x14ac:dyDescent="0.2">
      <c r="K2831" s="492"/>
      <c r="L2831" s="335"/>
      <c r="M2831" s="487"/>
      <c r="N2831" s="335"/>
    </row>
    <row r="2832" spans="11:14" x14ac:dyDescent="0.2">
      <c r="K2832" s="492"/>
      <c r="L2832" s="335"/>
      <c r="M2832" s="487"/>
      <c r="N2832" s="335"/>
    </row>
    <row r="2833" spans="11:14" x14ac:dyDescent="0.2">
      <c r="K2833" s="492"/>
      <c r="L2833" s="335"/>
      <c r="M2833" s="487"/>
      <c r="N2833" s="335"/>
    </row>
    <row r="2834" spans="11:14" x14ac:dyDescent="0.2">
      <c r="K2834" s="492"/>
      <c r="L2834" s="335"/>
      <c r="M2834" s="487"/>
      <c r="N2834" s="335"/>
    </row>
    <row r="2835" spans="11:14" x14ac:dyDescent="0.2">
      <c r="K2835" s="492"/>
      <c r="L2835" s="335"/>
      <c r="M2835" s="487"/>
      <c r="N2835" s="335"/>
    </row>
    <row r="2836" spans="11:14" x14ac:dyDescent="0.2">
      <c r="K2836" s="492"/>
      <c r="L2836" s="335"/>
      <c r="M2836" s="487"/>
      <c r="N2836" s="335"/>
    </row>
    <row r="2837" spans="11:14" x14ac:dyDescent="0.2">
      <c r="K2837" s="492"/>
      <c r="L2837" s="335"/>
      <c r="M2837" s="487"/>
      <c r="N2837" s="335"/>
    </row>
    <row r="2838" spans="11:14" x14ac:dyDescent="0.2">
      <c r="K2838" s="492"/>
      <c r="L2838" s="335"/>
      <c r="M2838" s="487"/>
      <c r="N2838" s="335"/>
    </row>
    <row r="2839" spans="11:14" x14ac:dyDescent="0.2">
      <c r="K2839" s="492"/>
      <c r="L2839" s="335"/>
      <c r="M2839" s="487"/>
      <c r="N2839" s="335"/>
    </row>
    <row r="2840" spans="11:14" x14ac:dyDescent="0.2">
      <c r="K2840" s="492"/>
      <c r="L2840" s="335"/>
      <c r="M2840" s="487"/>
      <c r="N2840" s="335"/>
    </row>
    <row r="2841" spans="11:14" x14ac:dyDescent="0.2">
      <c r="K2841" s="492"/>
      <c r="L2841" s="335"/>
      <c r="M2841" s="487"/>
      <c r="N2841" s="335"/>
    </row>
    <row r="2842" spans="11:14" x14ac:dyDescent="0.2">
      <c r="K2842" s="492"/>
      <c r="L2842" s="335"/>
      <c r="M2842" s="487"/>
      <c r="N2842" s="335"/>
    </row>
    <row r="2843" spans="11:14" x14ac:dyDescent="0.2">
      <c r="K2843" s="492"/>
      <c r="L2843" s="335"/>
      <c r="M2843" s="487"/>
      <c r="N2843" s="335"/>
    </row>
    <row r="2844" spans="11:14" x14ac:dyDescent="0.2">
      <c r="K2844" s="492"/>
      <c r="L2844" s="335"/>
      <c r="M2844" s="487"/>
      <c r="N2844" s="335"/>
    </row>
    <row r="2845" spans="11:14" x14ac:dyDescent="0.2">
      <c r="K2845" s="492"/>
      <c r="L2845" s="335"/>
      <c r="M2845" s="487"/>
      <c r="N2845" s="335"/>
    </row>
    <row r="2846" spans="11:14" x14ac:dyDescent="0.2">
      <c r="K2846" s="492"/>
      <c r="L2846" s="335"/>
      <c r="M2846" s="487"/>
      <c r="N2846" s="335"/>
    </row>
    <row r="2847" spans="11:14" x14ac:dyDescent="0.2">
      <c r="K2847" s="492"/>
      <c r="L2847" s="335"/>
      <c r="M2847" s="487"/>
      <c r="N2847" s="335"/>
    </row>
    <row r="2848" spans="11:14" x14ac:dyDescent="0.2">
      <c r="K2848" s="492"/>
      <c r="L2848" s="335"/>
      <c r="M2848" s="487"/>
      <c r="N2848" s="335"/>
    </row>
    <row r="2849" spans="11:14" x14ac:dyDescent="0.2">
      <c r="K2849" s="492"/>
      <c r="L2849" s="335"/>
      <c r="M2849" s="487"/>
      <c r="N2849" s="335"/>
    </row>
    <row r="2850" spans="11:14" x14ac:dyDescent="0.2">
      <c r="K2850" s="492"/>
      <c r="L2850" s="335"/>
      <c r="M2850" s="487"/>
      <c r="N2850" s="335"/>
    </row>
    <row r="2851" spans="11:14" x14ac:dyDescent="0.2">
      <c r="K2851" s="492"/>
      <c r="L2851" s="335"/>
      <c r="M2851" s="487"/>
      <c r="N2851" s="335"/>
    </row>
    <row r="2852" spans="11:14" x14ac:dyDescent="0.2">
      <c r="K2852" s="492"/>
      <c r="L2852" s="335"/>
      <c r="M2852" s="487"/>
      <c r="N2852" s="335"/>
    </row>
    <row r="2853" spans="11:14" x14ac:dyDescent="0.2">
      <c r="K2853" s="492"/>
      <c r="L2853" s="335"/>
      <c r="M2853" s="487"/>
      <c r="N2853" s="335"/>
    </row>
    <row r="2854" spans="11:14" x14ac:dyDescent="0.2">
      <c r="K2854" s="492"/>
      <c r="L2854" s="335"/>
      <c r="M2854" s="487"/>
      <c r="N2854" s="335"/>
    </row>
    <row r="2855" spans="11:14" x14ac:dyDescent="0.2">
      <c r="K2855" s="492"/>
      <c r="L2855" s="335"/>
      <c r="M2855" s="487"/>
      <c r="N2855" s="335"/>
    </row>
    <row r="2856" spans="11:14" x14ac:dyDescent="0.2">
      <c r="K2856" s="492"/>
      <c r="L2856" s="335"/>
      <c r="M2856" s="487"/>
      <c r="N2856" s="335"/>
    </row>
    <row r="2857" spans="11:14" x14ac:dyDescent="0.2">
      <c r="K2857" s="492"/>
      <c r="L2857" s="335"/>
      <c r="M2857" s="487"/>
      <c r="N2857" s="335"/>
    </row>
    <row r="2858" spans="11:14" x14ac:dyDescent="0.2">
      <c r="K2858" s="492"/>
      <c r="L2858" s="335"/>
      <c r="M2858" s="487"/>
      <c r="N2858" s="335"/>
    </row>
    <row r="2859" spans="11:14" x14ac:dyDescent="0.2">
      <c r="K2859" s="492"/>
      <c r="L2859" s="335"/>
      <c r="M2859" s="487"/>
      <c r="N2859" s="335"/>
    </row>
    <row r="2860" spans="11:14" x14ac:dyDescent="0.2">
      <c r="K2860" s="492"/>
      <c r="L2860" s="335"/>
      <c r="M2860" s="487"/>
      <c r="N2860" s="335"/>
    </row>
    <row r="2861" spans="11:14" x14ac:dyDescent="0.2">
      <c r="K2861" s="492"/>
      <c r="L2861" s="335"/>
      <c r="M2861" s="487"/>
      <c r="N2861" s="335"/>
    </row>
    <row r="2862" spans="11:14" x14ac:dyDescent="0.2">
      <c r="K2862" s="492"/>
      <c r="L2862" s="335"/>
      <c r="M2862" s="487"/>
      <c r="N2862" s="335"/>
    </row>
    <row r="2863" spans="11:14" x14ac:dyDescent="0.2">
      <c r="K2863" s="492"/>
      <c r="L2863" s="335"/>
      <c r="M2863" s="487"/>
      <c r="N2863" s="335"/>
    </row>
    <row r="2864" spans="11:14" x14ac:dyDescent="0.2">
      <c r="K2864" s="492"/>
      <c r="L2864" s="335"/>
      <c r="M2864" s="487"/>
      <c r="N2864" s="335"/>
    </row>
    <row r="2865" spans="11:14" x14ac:dyDescent="0.2">
      <c r="K2865" s="492"/>
      <c r="L2865" s="335"/>
      <c r="M2865" s="487"/>
      <c r="N2865" s="335"/>
    </row>
    <row r="2866" spans="11:14" x14ac:dyDescent="0.2">
      <c r="K2866" s="492"/>
      <c r="L2866" s="335"/>
      <c r="M2866" s="487"/>
      <c r="N2866" s="335"/>
    </row>
    <row r="2867" spans="11:14" x14ac:dyDescent="0.2">
      <c r="K2867" s="492"/>
      <c r="L2867" s="335"/>
      <c r="M2867" s="487"/>
      <c r="N2867" s="335"/>
    </row>
    <row r="2868" spans="11:14" x14ac:dyDescent="0.2">
      <c r="K2868" s="492"/>
      <c r="L2868" s="335"/>
      <c r="M2868" s="487"/>
      <c r="N2868" s="335"/>
    </row>
    <row r="2869" spans="11:14" x14ac:dyDescent="0.2">
      <c r="K2869" s="492"/>
      <c r="L2869" s="335"/>
      <c r="M2869" s="487"/>
      <c r="N2869" s="335"/>
    </row>
    <row r="2870" spans="11:14" x14ac:dyDescent="0.2">
      <c r="K2870" s="492"/>
      <c r="L2870" s="335"/>
      <c r="M2870" s="487"/>
      <c r="N2870" s="335"/>
    </row>
    <row r="2871" spans="11:14" x14ac:dyDescent="0.2">
      <c r="K2871" s="492"/>
      <c r="L2871" s="335"/>
      <c r="M2871" s="487"/>
      <c r="N2871" s="335"/>
    </row>
    <row r="2872" spans="11:14" x14ac:dyDescent="0.2">
      <c r="K2872" s="492"/>
      <c r="L2872" s="335"/>
      <c r="M2872" s="487"/>
      <c r="N2872" s="335"/>
    </row>
    <row r="2873" spans="11:14" x14ac:dyDescent="0.2">
      <c r="K2873" s="492"/>
      <c r="L2873" s="335"/>
      <c r="M2873" s="487"/>
      <c r="N2873" s="335"/>
    </row>
    <row r="2874" spans="11:14" x14ac:dyDescent="0.2">
      <c r="K2874" s="492"/>
      <c r="L2874" s="335"/>
      <c r="M2874" s="487"/>
      <c r="N2874" s="335"/>
    </row>
    <row r="2875" spans="11:14" x14ac:dyDescent="0.2">
      <c r="K2875" s="492"/>
      <c r="L2875" s="335"/>
      <c r="M2875" s="487"/>
      <c r="N2875" s="335"/>
    </row>
    <row r="2876" spans="11:14" x14ac:dyDescent="0.2">
      <c r="K2876" s="492"/>
      <c r="L2876" s="335"/>
      <c r="M2876" s="487"/>
      <c r="N2876" s="335"/>
    </row>
    <row r="2877" spans="11:14" x14ac:dyDescent="0.2">
      <c r="K2877" s="492"/>
      <c r="L2877" s="335"/>
      <c r="M2877" s="487"/>
      <c r="N2877" s="335"/>
    </row>
    <row r="2878" spans="11:14" x14ac:dyDescent="0.2">
      <c r="K2878" s="492"/>
      <c r="L2878" s="335"/>
      <c r="M2878" s="487"/>
      <c r="N2878" s="335"/>
    </row>
    <row r="2879" spans="11:14" x14ac:dyDescent="0.2">
      <c r="K2879" s="492"/>
      <c r="L2879" s="335"/>
      <c r="M2879" s="487"/>
      <c r="N2879" s="335"/>
    </row>
    <row r="2880" spans="11:14" x14ac:dyDescent="0.2">
      <c r="K2880" s="492"/>
      <c r="L2880" s="335"/>
      <c r="M2880" s="487"/>
      <c r="N2880" s="335"/>
    </row>
    <row r="2881" spans="11:14" x14ac:dyDescent="0.2">
      <c r="K2881" s="492"/>
      <c r="L2881" s="335"/>
      <c r="M2881" s="487"/>
      <c r="N2881" s="335"/>
    </row>
    <row r="2882" spans="11:14" x14ac:dyDescent="0.2">
      <c r="K2882" s="492"/>
      <c r="L2882" s="335"/>
      <c r="M2882" s="487"/>
      <c r="N2882" s="335"/>
    </row>
    <row r="2883" spans="11:14" x14ac:dyDescent="0.2">
      <c r="K2883" s="492"/>
      <c r="L2883" s="335"/>
      <c r="M2883" s="487"/>
      <c r="N2883" s="335"/>
    </row>
    <row r="2884" spans="11:14" x14ac:dyDescent="0.2">
      <c r="K2884" s="492"/>
      <c r="L2884" s="335"/>
      <c r="M2884" s="487"/>
      <c r="N2884" s="335"/>
    </row>
    <row r="2885" spans="11:14" x14ac:dyDescent="0.2">
      <c r="K2885" s="492"/>
      <c r="L2885" s="335"/>
      <c r="M2885" s="487"/>
      <c r="N2885" s="335"/>
    </row>
    <row r="2886" spans="11:14" x14ac:dyDescent="0.2">
      <c r="K2886" s="492"/>
      <c r="L2886" s="335"/>
      <c r="M2886" s="487"/>
      <c r="N2886" s="335"/>
    </row>
    <row r="2887" spans="11:14" x14ac:dyDescent="0.2">
      <c r="K2887" s="492"/>
      <c r="L2887" s="335"/>
      <c r="M2887" s="487"/>
      <c r="N2887" s="335"/>
    </row>
    <row r="2888" spans="11:14" x14ac:dyDescent="0.2">
      <c r="K2888" s="492"/>
      <c r="L2888" s="335"/>
      <c r="M2888" s="487"/>
      <c r="N2888" s="335"/>
    </row>
    <row r="2889" spans="11:14" x14ac:dyDescent="0.2">
      <c r="K2889" s="492"/>
      <c r="L2889" s="335"/>
      <c r="M2889" s="487"/>
      <c r="N2889" s="335"/>
    </row>
    <row r="2890" spans="11:14" x14ac:dyDescent="0.2">
      <c r="K2890" s="492"/>
      <c r="L2890" s="335"/>
      <c r="M2890" s="487"/>
      <c r="N2890" s="335"/>
    </row>
    <row r="2891" spans="11:14" x14ac:dyDescent="0.2">
      <c r="K2891" s="492"/>
      <c r="L2891" s="335"/>
      <c r="M2891" s="487"/>
      <c r="N2891" s="335"/>
    </row>
    <row r="2892" spans="11:14" x14ac:dyDescent="0.2">
      <c r="K2892" s="492"/>
      <c r="L2892" s="335"/>
      <c r="M2892" s="487"/>
      <c r="N2892" s="335"/>
    </row>
    <row r="2893" spans="11:14" x14ac:dyDescent="0.2">
      <c r="K2893" s="492"/>
      <c r="L2893" s="335"/>
      <c r="M2893" s="487"/>
      <c r="N2893" s="335"/>
    </row>
    <row r="2894" spans="11:14" x14ac:dyDescent="0.2">
      <c r="K2894" s="492"/>
      <c r="L2894" s="335"/>
      <c r="M2894" s="487"/>
      <c r="N2894" s="335"/>
    </row>
    <row r="2895" spans="11:14" x14ac:dyDescent="0.2">
      <c r="K2895" s="492"/>
      <c r="L2895" s="335"/>
      <c r="M2895" s="487"/>
      <c r="N2895" s="335"/>
    </row>
    <row r="2896" spans="11:14" x14ac:dyDescent="0.2">
      <c r="K2896" s="492"/>
      <c r="L2896" s="335"/>
      <c r="M2896" s="487"/>
      <c r="N2896" s="335"/>
    </row>
    <row r="2897" spans="11:14" x14ac:dyDescent="0.2">
      <c r="K2897" s="492"/>
      <c r="L2897" s="335"/>
      <c r="M2897" s="487"/>
      <c r="N2897" s="335"/>
    </row>
    <row r="2898" spans="11:14" x14ac:dyDescent="0.2">
      <c r="K2898" s="492"/>
      <c r="L2898" s="335"/>
      <c r="M2898" s="487"/>
      <c r="N2898" s="335"/>
    </row>
    <row r="2899" spans="11:14" x14ac:dyDescent="0.2">
      <c r="K2899" s="492"/>
      <c r="L2899" s="335"/>
      <c r="M2899" s="487"/>
      <c r="N2899" s="335"/>
    </row>
    <row r="2900" spans="11:14" x14ac:dyDescent="0.2">
      <c r="K2900" s="492"/>
      <c r="L2900" s="335"/>
      <c r="M2900" s="487"/>
      <c r="N2900" s="335"/>
    </row>
    <row r="2901" spans="11:14" x14ac:dyDescent="0.2">
      <c r="K2901" s="492"/>
      <c r="L2901" s="335"/>
      <c r="M2901" s="487"/>
      <c r="N2901" s="335"/>
    </row>
    <row r="2902" spans="11:14" x14ac:dyDescent="0.2">
      <c r="K2902" s="492"/>
      <c r="L2902" s="335"/>
      <c r="M2902" s="487"/>
      <c r="N2902" s="335"/>
    </row>
    <row r="2903" spans="11:14" x14ac:dyDescent="0.2">
      <c r="K2903" s="492"/>
      <c r="L2903" s="335"/>
      <c r="M2903" s="487"/>
      <c r="N2903" s="335"/>
    </row>
    <row r="2904" spans="11:14" x14ac:dyDescent="0.2">
      <c r="K2904" s="492"/>
      <c r="L2904" s="335"/>
      <c r="M2904" s="487"/>
      <c r="N2904" s="335"/>
    </row>
    <row r="2905" spans="11:14" x14ac:dyDescent="0.2">
      <c r="K2905" s="492"/>
      <c r="L2905" s="335"/>
      <c r="M2905" s="487"/>
      <c r="N2905" s="335"/>
    </row>
    <row r="2906" spans="11:14" x14ac:dyDescent="0.2">
      <c r="K2906" s="492"/>
      <c r="L2906" s="335"/>
      <c r="M2906" s="487"/>
      <c r="N2906" s="335"/>
    </row>
    <row r="2907" spans="11:14" x14ac:dyDescent="0.2">
      <c r="K2907" s="492"/>
      <c r="L2907" s="335"/>
      <c r="M2907" s="487"/>
      <c r="N2907" s="335"/>
    </row>
    <row r="2908" spans="11:14" x14ac:dyDescent="0.2">
      <c r="K2908" s="492"/>
      <c r="L2908" s="335"/>
      <c r="M2908" s="487"/>
      <c r="N2908" s="335"/>
    </row>
    <row r="2909" spans="11:14" x14ac:dyDescent="0.2">
      <c r="K2909" s="492"/>
      <c r="L2909" s="335"/>
      <c r="M2909" s="487"/>
      <c r="N2909" s="335"/>
    </row>
    <row r="2910" spans="11:14" x14ac:dyDescent="0.2">
      <c r="K2910" s="492"/>
      <c r="L2910" s="335"/>
      <c r="M2910" s="487"/>
      <c r="N2910" s="335"/>
    </row>
    <row r="2911" spans="11:14" x14ac:dyDescent="0.2">
      <c r="K2911" s="492"/>
      <c r="L2911" s="335"/>
      <c r="M2911" s="487"/>
      <c r="N2911" s="335"/>
    </row>
    <row r="2912" spans="11:14" x14ac:dyDescent="0.2">
      <c r="K2912" s="492"/>
      <c r="L2912" s="335"/>
      <c r="M2912" s="487"/>
      <c r="N2912" s="335"/>
    </row>
    <row r="2913" spans="11:14" x14ac:dyDescent="0.2">
      <c r="K2913" s="492"/>
      <c r="L2913" s="335"/>
      <c r="M2913" s="487"/>
      <c r="N2913" s="335"/>
    </row>
    <row r="2914" spans="11:14" x14ac:dyDescent="0.2">
      <c r="K2914" s="492"/>
      <c r="L2914" s="335"/>
      <c r="M2914" s="487"/>
      <c r="N2914" s="335"/>
    </row>
    <row r="2915" spans="11:14" x14ac:dyDescent="0.2">
      <c r="K2915" s="492"/>
      <c r="L2915" s="335"/>
      <c r="M2915" s="487"/>
      <c r="N2915" s="335"/>
    </row>
    <row r="2916" spans="11:14" x14ac:dyDescent="0.2">
      <c r="K2916" s="492"/>
      <c r="L2916" s="335"/>
      <c r="M2916" s="487"/>
      <c r="N2916" s="335"/>
    </row>
    <row r="2917" spans="11:14" x14ac:dyDescent="0.2">
      <c r="K2917" s="492"/>
      <c r="L2917" s="335"/>
      <c r="M2917" s="487"/>
      <c r="N2917" s="335"/>
    </row>
    <row r="2918" spans="11:14" x14ac:dyDescent="0.2">
      <c r="K2918" s="492"/>
      <c r="L2918" s="335"/>
      <c r="M2918" s="487"/>
      <c r="N2918" s="335"/>
    </row>
    <row r="2919" spans="11:14" x14ac:dyDescent="0.2">
      <c r="K2919" s="492"/>
      <c r="L2919" s="335"/>
      <c r="M2919" s="487"/>
      <c r="N2919" s="335"/>
    </row>
    <row r="2920" spans="11:14" x14ac:dyDescent="0.2">
      <c r="K2920" s="492"/>
      <c r="L2920" s="335"/>
      <c r="M2920" s="487"/>
      <c r="N2920" s="335"/>
    </row>
    <row r="2921" spans="11:14" x14ac:dyDescent="0.2">
      <c r="K2921" s="492"/>
      <c r="L2921" s="335"/>
      <c r="M2921" s="487"/>
      <c r="N2921" s="335"/>
    </row>
    <row r="2922" spans="11:14" x14ac:dyDescent="0.2">
      <c r="K2922" s="492"/>
      <c r="L2922" s="335"/>
      <c r="M2922" s="487"/>
      <c r="N2922" s="335"/>
    </row>
    <row r="2923" spans="11:14" x14ac:dyDescent="0.2">
      <c r="K2923" s="492"/>
      <c r="L2923" s="335"/>
      <c r="M2923" s="487"/>
      <c r="N2923" s="335"/>
    </row>
    <row r="2924" spans="11:14" x14ac:dyDescent="0.2">
      <c r="K2924" s="492"/>
      <c r="L2924" s="335"/>
      <c r="M2924" s="487"/>
      <c r="N2924" s="335"/>
    </row>
    <row r="2925" spans="11:14" x14ac:dyDescent="0.2">
      <c r="K2925" s="492"/>
      <c r="L2925" s="335"/>
      <c r="M2925" s="487"/>
      <c r="N2925" s="335"/>
    </row>
    <row r="2926" spans="11:14" x14ac:dyDescent="0.2">
      <c r="K2926" s="492"/>
      <c r="L2926" s="335"/>
      <c r="M2926" s="487"/>
      <c r="N2926" s="335"/>
    </row>
    <row r="2927" spans="11:14" x14ac:dyDescent="0.2">
      <c r="K2927" s="492"/>
      <c r="L2927" s="335"/>
      <c r="M2927" s="487"/>
      <c r="N2927" s="335"/>
    </row>
    <row r="2928" spans="11:14" x14ac:dyDescent="0.2">
      <c r="K2928" s="492"/>
      <c r="L2928" s="335"/>
      <c r="M2928" s="487"/>
      <c r="N2928" s="335"/>
    </row>
    <row r="2929" spans="11:14" x14ac:dyDescent="0.2">
      <c r="K2929" s="492"/>
      <c r="L2929" s="335"/>
      <c r="M2929" s="487"/>
      <c r="N2929" s="335"/>
    </row>
    <row r="2930" spans="11:14" x14ac:dyDescent="0.2">
      <c r="K2930" s="492"/>
      <c r="L2930" s="335"/>
      <c r="M2930" s="487"/>
      <c r="N2930" s="335"/>
    </row>
    <row r="2931" spans="11:14" x14ac:dyDescent="0.2">
      <c r="K2931" s="492"/>
      <c r="L2931" s="335"/>
      <c r="M2931" s="487"/>
      <c r="N2931" s="335"/>
    </row>
    <row r="2932" spans="11:14" x14ac:dyDescent="0.2">
      <c r="K2932" s="492"/>
      <c r="L2932" s="335"/>
      <c r="M2932" s="487"/>
      <c r="N2932" s="335"/>
    </row>
    <row r="2933" spans="11:14" x14ac:dyDescent="0.2">
      <c r="K2933" s="492"/>
      <c r="L2933" s="335"/>
      <c r="M2933" s="487"/>
      <c r="N2933" s="335"/>
    </row>
    <row r="2934" spans="11:14" x14ac:dyDescent="0.2">
      <c r="K2934" s="492"/>
      <c r="L2934" s="335"/>
      <c r="M2934" s="487"/>
      <c r="N2934" s="335"/>
    </row>
    <row r="2935" spans="11:14" x14ac:dyDescent="0.2">
      <c r="K2935" s="492"/>
      <c r="L2935" s="335"/>
      <c r="M2935" s="487"/>
      <c r="N2935" s="335"/>
    </row>
    <row r="2936" spans="11:14" x14ac:dyDescent="0.2">
      <c r="K2936" s="492"/>
      <c r="L2936" s="335"/>
      <c r="M2936" s="487"/>
      <c r="N2936" s="335"/>
    </row>
    <row r="2937" spans="11:14" x14ac:dyDescent="0.2">
      <c r="K2937" s="492"/>
      <c r="L2937" s="335"/>
      <c r="M2937" s="487"/>
      <c r="N2937" s="335"/>
    </row>
    <row r="2938" spans="11:14" x14ac:dyDescent="0.2">
      <c r="K2938" s="492"/>
      <c r="L2938" s="335"/>
      <c r="M2938" s="487"/>
      <c r="N2938" s="335"/>
    </row>
    <row r="2939" spans="11:14" x14ac:dyDescent="0.2">
      <c r="K2939" s="492"/>
      <c r="L2939" s="335"/>
      <c r="M2939" s="487"/>
      <c r="N2939" s="335"/>
    </row>
    <row r="2940" spans="11:14" x14ac:dyDescent="0.2">
      <c r="K2940" s="492"/>
      <c r="L2940" s="335"/>
      <c r="M2940" s="487"/>
      <c r="N2940" s="335"/>
    </row>
    <row r="2941" spans="11:14" x14ac:dyDescent="0.2">
      <c r="K2941" s="492"/>
      <c r="L2941" s="335"/>
      <c r="M2941" s="487"/>
      <c r="N2941" s="335"/>
    </row>
    <row r="2942" spans="11:14" x14ac:dyDescent="0.2">
      <c r="K2942" s="492"/>
      <c r="L2942" s="335"/>
      <c r="M2942" s="487"/>
      <c r="N2942" s="335"/>
    </row>
    <row r="2943" spans="11:14" x14ac:dyDescent="0.2">
      <c r="K2943" s="492"/>
      <c r="L2943" s="335"/>
      <c r="M2943" s="487"/>
      <c r="N2943" s="335"/>
    </row>
    <row r="2944" spans="11:14" x14ac:dyDescent="0.2">
      <c r="K2944" s="492"/>
      <c r="L2944" s="335"/>
      <c r="M2944" s="487"/>
      <c r="N2944" s="335"/>
    </row>
    <row r="2945" spans="11:14" x14ac:dyDescent="0.2">
      <c r="K2945" s="492"/>
      <c r="L2945" s="335"/>
      <c r="M2945" s="487"/>
      <c r="N2945" s="335"/>
    </row>
    <row r="2946" spans="11:14" x14ac:dyDescent="0.2">
      <c r="K2946" s="492"/>
      <c r="L2946" s="335"/>
      <c r="M2946" s="487"/>
      <c r="N2946" s="335"/>
    </row>
    <row r="2947" spans="11:14" x14ac:dyDescent="0.2">
      <c r="K2947" s="492"/>
      <c r="L2947" s="335"/>
      <c r="M2947" s="487"/>
      <c r="N2947" s="335"/>
    </row>
    <row r="2948" spans="11:14" x14ac:dyDescent="0.2">
      <c r="K2948" s="492"/>
      <c r="L2948" s="335"/>
      <c r="M2948" s="487"/>
      <c r="N2948" s="335"/>
    </row>
    <row r="2949" spans="11:14" x14ac:dyDescent="0.2">
      <c r="K2949" s="492"/>
      <c r="L2949" s="335"/>
      <c r="M2949" s="487"/>
      <c r="N2949" s="335"/>
    </row>
    <row r="2950" spans="11:14" x14ac:dyDescent="0.2">
      <c r="K2950" s="492"/>
      <c r="L2950" s="335"/>
      <c r="M2950" s="487"/>
      <c r="N2950" s="335"/>
    </row>
    <row r="2951" spans="11:14" x14ac:dyDescent="0.2">
      <c r="K2951" s="492"/>
      <c r="L2951" s="335"/>
      <c r="M2951" s="487"/>
      <c r="N2951" s="335"/>
    </row>
    <row r="2952" spans="11:14" x14ac:dyDescent="0.2">
      <c r="K2952" s="492"/>
      <c r="L2952" s="335"/>
      <c r="M2952" s="487"/>
      <c r="N2952" s="335"/>
    </row>
    <row r="2953" spans="11:14" x14ac:dyDescent="0.2">
      <c r="K2953" s="492"/>
      <c r="L2953" s="335"/>
      <c r="M2953" s="487"/>
      <c r="N2953" s="335"/>
    </row>
    <row r="2954" spans="11:14" x14ac:dyDescent="0.2">
      <c r="K2954" s="492"/>
      <c r="L2954" s="335"/>
      <c r="M2954" s="487"/>
      <c r="N2954" s="335"/>
    </row>
    <row r="2955" spans="11:14" x14ac:dyDescent="0.2">
      <c r="K2955" s="492"/>
      <c r="L2955" s="335"/>
      <c r="M2955" s="487"/>
      <c r="N2955" s="335"/>
    </row>
    <row r="2956" spans="11:14" x14ac:dyDescent="0.2">
      <c r="K2956" s="492"/>
      <c r="L2956" s="335"/>
      <c r="M2956" s="487"/>
      <c r="N2956" s="335"/>
    </row>
    <row r="2957" spans="11:14" x14ac:dyDescent="0.2">
      <c r="K2957" s="492"/>
      <c r="L2957" s="335"/>
      <c r="M2957" s="487"/>
      <c r="N2957" s="335"/>
    </row>
    <row r="2958" spans="11:14" x14ac:dyDescent="0.2">
      <c r="K2958" s="492"/>
      <c r="L2958" s="335"/>
      <c r="M2958" s="487"/>
      <c r="N2958" s="335"/>
    </row>
    <row r="2959" spans="11:14" x14ac:dyDescent="0.2">
      <c r="K2959" s="492"/>
      <c r="L2959" s="335"/>
      <c r="M2959" s="487"/>
      <c r="N2959" s="335"/>
    </row>
    <row r="2960" spans="11:14" x14ac:dyDescent="0.2">
      <c r="K2960" s="492"/>
      <c r="L2960" s="335"/>
      <c r="M2960" s="487"/>
      <c r="N2960" s="335"/>
    </row>
    <row r="2961" spans="11:14" x14ac:dyDescent="0.2">
      <c r="K2961" s="492"/>
      <c r="L2961" s="335"/>
      <c r="M2961" s="487"/>
      <c r="N2961" s="335"/>
    </row>
    <row r="2962" spans="11:14" x14ac:dyDescent="0.2">
      <c r="K2962" s="492"/>
      <c r="L2962" s="335"/>
      <c r="M2962" s="487"/>
      <c r="N2962" s="335"/>
    </row>
    <row r="2963" spans="11:14" x14ac:dyDescent="0.2">
      <c r="K2963" s="492"/>
      <c r="L2963" s="335"/>
      <c r="M2963" s="487"/>
      <c r="N2963" s="335"/>
    </row>
    <row r="2964" spans="11:14" x14ac:dyDescent="0.2">
      <c r="K2964" s="492"/>
      <c r="L2964" s="335"/>
      <c r="M2964" s="487"/>
      <c r="N2964" s="335"/>
    </row>
    <row r="2965" spans="11:14" x14ac:dyDescent="0.2">
      <c r="K2965" s="492"/>
      <c r="L2965" s="335"/>
      <c r="M2965" s="487"/>
      <c r="N2965" s="335"/>
    </row>
    <row r="2966" spans="11:14" x14ac:dyDescent="0.2">
      <c r="K2966" s="492"/>
      <c r="L2966" s="335"/>
      <c r="M2966" s="487"/>
      <c r="N2966" s="335"/>
    </row>
    <row r="2967" spans="11:14" x14ac:dyDescent="0.2">
      <c r="K2967" s="492"/>
      <c r="L2967" s="335"/>
      <c r="M2967" s="487"/>
      <c r="N2967" s="335"/>
    </row>
    <row r="2968" spans="11:14" x14ac:dyDescent="0.2">
      <c r="K2968" s="492"/>
      <c r="L2968" s="335"/>
      <c r="M2968" s="487"/>
      <c r="N2968" s="335"/>
    </row>
    <row r="2969" spans="11:14" x14ac:dyDescent="0.2">
      <c r="K2969" s="492"/>
      <c r="L2969" s="335"/>
      <c r="M2969" s="487"/>
      <c r="N2969" s="335"/>
    </row>
    <row r="2970" spans="11:14" x14ac:dyDescent="0.2">
      <c r="K2970" s="492"/>
      <c r="L2970" s="335"/>
      <c r="M2970" s="487"/>
      <c r="N2970" s="335"/>
    </row>
    <row r="2971" spans="11:14" x14ac:dyDescent="0.2">
      <c r="K2971" s="492"/>
      <c r="L2971" s="335"/>
      <c r="M2971" s="487"/>
      <c r="N2971" s="335"/>
    </row>
    <row r="2972" spans="11:14" x14ac:dyDescent="0.2">
      <c r="K2972" s="492"/>
      <c r="L2972" s="335"/>
      <c r="M2972" s="487"/>
      <c r="N2972" s="335"/>
    </row>
    <row r="2973" spans="11:14" x14ac:dyDescent="0.2">
      <c r="K2973" s="492"/>
      <c r="L2973" s="335"/>
      <c r="M2973" s="487"/>
      <c r="N2973" s="335"/>
    </row>
    <row r="2974" spans="11:14" x14ac:dyDescent="0.2">
      <c r="K2974" s="492"/>
      <c r="L2974" s="335"/>
      <c r="M2974" s="487"/>
      <c r="N2974" s="335"/>
    </row>
    <row r="2975" spans="11:14" x14ac:dyDescent="0.2">
      <c r="K2975" s="492"/>
      <c r="L2975" s="335"/>
      <c r="M2975" s="487"/>
      <c r="N2975" s="335"/>
    </row>
    <row r="2976" spans="11:14" x14ac:dyDescent="0.2">
      <c r="K2976" s="492"/>
      <c r="L2976" s="335"/>
      <c r="M2976" s="487"/>
      <c r="N2976" s="335"/>
    </row>
    <row r="2977" spans="11:14" x14ac:dyDescent="0.2">
      <c r="K2977" s="492"/>
      <c r="L2977" s="335"/>
      <c r="M2977" s="487"/>
      <c r="N2977" s="335"/>
    </row>
    <row r="2978" spans="11:14" x14ac:dyDescent="0.2">
      <c r="K2978" s="492"/>
      <c r="L2978" s="335"/>
      <c r="M2978" s="487"/>
      <c r="N2978" s="335"/>
    </row>
    <row r="2979" spans="11:14" x14ac:dyDescent="0.2">
      <c r="K2979" s="492"/>
      <c r="L2979" s="335"/>
      <c r="M2979" s="487"/>
      <c r="N2979" s="335"/>
    </row>
    <row r="2980" spans="11:14" x14ac:dyDescent="0.2">
      <c r="K2980" s="492"/>
      <c r="L2980" s="335"/>
      <c r="M2980" s="487"/>
      <c r="N2980" s="335"/>
    </row>
    <row r="2981" spans="11:14" x14ac:dyDescent="0.2">
      <c r="K2981" s="492"/>
      <c r="L2981" s="335"/>
      <c r="M2981" s="487"/>
      <c r="N2981" s="335"/>
    </row>
    <row r="2982" spans="11:14" x14ac:dyDescent="0.2">
      <c r="K2982" s="492"/>
      <c r="L2982" s="335"/>
      <c r="M2982" s="487"/>
      <c r="N2982" s="335"/>
    </row>
    <row r="2983" spans="11:14" x14ac:dyDescent="0.2">
      <c r="K2983" s="492"/>
      <c r="L2983" s="335"/>
      <c r="M2983" s="487"/>
      <c r="N2983" s="335"/>
    </row>
    <row r="2984" spans="11:14" x14ac:dyDescent="0.2">
      <c r="K2984" s="492"/>
      <c r="L2984" s="335"/>
      <c r="M2984" s="487"/>
      <c r="N2984" s="335"/>
    </row>
    <row r="2985" spans="11:14" x14ac:dyDescent="0.2">
      <c r="K2985" s="492"/>
      <c r="L2985" s="335"/>
      <c r="M2985" s="487"/>
      <c r="N2985" s="335"/>
    </row>
    <row r="2986" spans="11:14" x14ac:dyDescent="0.2">
      <c r="K2986" s="492"/>
      <c r="L2986" s="335"/>
      <c r="M2986" s="487"/>
      <c r="N2986" s="335"/>
    </row>
    <row r="2987" spans="11:14" x14ac:dyDescent="0.2">
      <c r="K2987" s="492"/>
      <c r="L2987" s="335"/>
      <c r="M2987" s="487"/>
      <c r="N2987" s="335"/>
    </row>
    <row r="2988" spans="11:14" x14ac:dyDescent="0.2">
      <c r="K2988" s="492"/>
      <c r="L2988" s="335"/>
      <c r="M2988" s="487"/>
      <c r="N2988" s="335"/>
    </row>
    <row r="2989" spans="11:14" x14ac:dyDescent="0.2">
      <c r="K2989" s="492"/>
      <c r="L2989" s="335"/>
      <c r="M2989" s="487"/>
      <c r="N2989" s="335"/>
    </row>
    <row r="2990" spans="11:14" x14ac:dyDescent="0.2">
      <c r="K2990" s="492"/>
      <c r="L2990" s="335"/>
      <c r="M2990" s="487"/>
      <c r="N2990" s="335"/>
    </row>
    <row r="2991" spans="11:14" x14ac:dyDescent="0.2">
      <c r="K2991" s="492"/>
      <c r="L2991" s="335"/>
      <c r="M2991" s="487"/>
      <c r="N2991" s="335"/>
    </row>
    <row r="2992" spans="11:14" x14ac:dyDescent="0.2">
      <c r="K2992" s="492"/>
      <c r="L2992" s="335"/>
      <c r="M2992" s="487"/>
      <c r="N2992" s="335"/>
    </row>
    <row r="2993" spans="11:14" x14ac:dyDescent="0.2">
      <c r="K2993" s="492"/>
      <c r="L2993" s="335"/>
      <c r="M2993" s="487"/>
      <c r="N2993" s="335"/>
    </row>
    <row r="2994" spans="11:14" x14ac:dyDescent="0.2">
      <c r="K2994" s="492"/>
      <c r="L2994" s="335"/>
      <c r="M2994" s="487"/>
      <c r="N2994" s="335"/>
    </row>
    <row r="2995" spans="11:14" x14ac:dyDescent="0.2">
      <c r="K2995" s="492"/>
      <c r="L2995" s="335"/>
      <c r="M2995" s="487"/>
      <c r="N2995" s="335"/>
    </row>
    <row r="2996" spans="11:14" x14ac:dyDescent="0.2">
      <c r="K2996" s="492"/>
      <c r="L2996" s="335"/>
      <c r="M2996" s="487"/>
      <c r="N2996" s="335"/>
    </row>
    <row r="2997" spans="11:14" x14ac:dyDescent="0.2">
      <c r="K2997" s="492"/>
      <c r="L2997" s="335"/>
      <c r="M2997" s="487"/>
      <c r="N2997" s="335"/>
    </row>
    <row r="2998" spans="11:14" x14ac:dyDescent="0.2">
      <c r="K2998" s="492"/>
      <c r="L2998" s="335"/>
      <c r="M2998" s="487"/>
      <c r="N2998" s="335"/>
    </row>
    <row r="2999" spans="11:14" x14ac:dyDescent="0.2">
      <c r="K2999" s="492"/>
      <c r="L2999" s="335"/>
      <c r="M2999" s="487"/>
      <c r="N2999" s="335"/>
    </row>
    <row r="3000" spans="11:14" x14ac:dyDescent="0.2">
      <c r="K3000" s="492"/>
      <c r="L3000" s="335"/>
      <c r="M3000" s="487"/>
      <c r="N3000" s="335"/>
    </row>
    <row r="3001" spans="11:14" x14ac:dyDescent="0.2">
      <c r="K3001" s="492"/>
      <c r="L3001" s="335"/>
      <c r="M3001" s="487"/>
      <c r="N3001" s="335"/>
    </row>
    <row r="3002" spans="11:14" x14ac:dyDescent="0.2">
      <c r="K3002" s="492"/>
      <c r="L3002" s="335"/>
      <c r="M3002" s="487"/>
      <c r="N3002" s="335"/>
    </row>
    <row r="3003" spans="11:14" x14ac:dyDescent="0.2">
      <c r="K3003" s="492"/>
      <c r="L3003" s="335"/>
      <c r="M3003" s="487"/>
      <c r="N3003" s="335"/>
    </row>
    <row r="3004" spans="11:14" x14ac:dyDescent="0.2">
      <c r="K3004" s="492"/>
      <c r="L3004" s="335"/>
      <c r="M3004" s="487"/>
      <c r="N3004" s="335"/>
    </row>
    <row r="3005" spans="11:14" x14ac:dyDescent="0.2">
      <c r="K3005" s="492"/>
      <c r="L3005" s="335"/>
      <c r="M3005" s="487"/>
      <c r="N3005" s="335"/>
    </row>
    <row r="3006" spans="11:14" x14ac:dyDescent="0.2">
      <c r="K3006" s="492"/>
      <c r="L3006" s="335"/>
      <c r="M3006" s="487"/>
      <c r="N3006" s="335"/>
    </row>
    <row r="3007" spans="11:14" x14ac:dyDescent="0.2">
      <c r="K3007" s="492"/>
      <c r="L3007" s="335"/>
      <c r="M3007" s="487"/>
      <c r="N3007" s="335"/>
    </row>
    <row r="3008" spans="11:14" x14ac:dyDescent="0.2">
      <c r="K3008" s="492"/>
      <c r="L3008" s="335"/>
      <c r="M3008" s="487"/>
      <c r="N3008" s="335"/>
    </row>
    <row r="3009" spans="11:14" x14ac:dyDescent="0.2">
      <c r="K3009" s="492"/>
      <c r="L3009" s="335"/>
      <c r="M3009" s="487"/>
      <c r="N3009" s="335"/>
    </row>
    <row r="3010" spans="11:14" x14ac:dyDescent="0.2">
      <c r="K3010" s="492"/>
      <c r="L3010" s="335"/>
      <c r="M3010" s="487"/>
      <c r="N3010" s="335"/>
    </row>
    <row r="3011" spans="11:14" x14ac:dyDescent="0.2">
      <c r="K3011" s="492"/>
      <c r="L3011" s="335"/>
      <c r="M3011" s="487"/>
      <c r="N3011" s="335"/>
    </row>
    <row r="3012" spans="11:14" x14ac:dyDescent="0.2">
      <c r="K3012" s="492"/>
      <c r="L3012" s="335"/>
      <c r="M3012" s="487"/>
      <c r="N3012" s="335"/>
    </row>
    <row r="3013" spans="11:14" x14ac:dyDescent="0.2">
      <c r="K3013" s="492"/>
      <c r="L3013" s="335"/>
      <c r="M3013" s="487"/>
      <c r="N3013" s="335"/>
    </row>
    <row r="3014" spans="11:14" x14ac:dyDescent="0.2">
      <c r="K3014" s="492"/>
      <c r="L3014" s="335"/>
      <c r="M3014" s="487"/>
      <c r="N3014" s="335"/>
    </row>
    <row r="3015" spans="11:14" x14ac:dyDescent="0.2">
      <c r="K3015" s="492"/>
      <c r="L3015" s="335"/>
      <c r="M3015" s="487"/>
      <c r="N3015" s="335"/>
    </row>
    <row r="3016" spans="11:14" x14ac:dyDescent="0.2">
      <c r="K3016" s="492"/>
      <c r="L3016" s="335"/>
      <c r="M3016" s="487"/>
      <c r="N3016" s="335"/>
    </row>
    <row r="3017" spans="11:14" x14ac:dyDescent="0.2">
      <c r="K3017" s="492"/>
      <c r="L3017" s="335"/>
      <c r="M3017" s="487"/>
      <c r="N3017" s="335"/>
    </row>
    <row r="3018" spans="11:14" x14ac:dyDescent="0.2">
      <c r="K3018" s="492"/>
      <c r="L3018" s="335"/>
      <c r="M3018" s="487"/>
      <c r="N3018" s="335"/>
    </row>
    <row r="3019" spans="11:14" x14ac:dyDescent="0.2">
      <c r="K3019" s="492"/>
      <c r="L3019" s="335"/>
      <c r="M3019" s="487"/>
      <c r="N3019" s="335"/>
    </row>
    <row r="3020" spans="11:14" x14ac:dyDescent="0.2">
      <c r="K3020" s="492"/>
      <c r="L3020" s="335"/>
      <c r="M3020" s="487"/>
      <c r="N3020" s="335"/>
    </row>
    <row r="3021" spans="11:14" x14ac:dyDescent="0.2">
      <c r="K3021" s="492"/>
      <c r="L3021" s="335"/>
      <c r="M3021" s="487"/>
      <c r="N3021" s="335"/>
    </row>
    <row r="3022" spans="11:14" x14ac:dyDescent="0.2">
      <c r="K3022" s="492"/>
      <c r="L3022" s="335"/>
      <c r="M3022" s="487"/>
      <c r="N3022" s="335"/>
    </row>
    <row r="3023" spans="11:14" x14ac:dyDescent="0.2">
      <c r="K3023" s="492"/>
      <c r="L3023" s="335"/>
      <c r="M3023" s="487"/>
      <c r="N3023" s="335"/>
    </row>
    <row r="3024" spans="11:14" x14ac:dyDescent="0.2">
      <c r="K3024" s="492"/>
      <c r="L3024" s="335"/>
      <c r="M3024" s="487"/>
      <c r="N3024" s="335"/>
    </row>
    <row r="3025" spans="11:14" x14ac:dyDescent="0.2">
      <c r="K3025" s="492"/>
      <c r="L3025" s="335"/>
      <c r="M3025" s="487"/>
      <c r="N3025" s="335"/>
    </row>
    <row r="3026" spans="11:14" x14ac:dyDescent="0.2">
      <c r="K3026" s="492"/>
      <c r="L3026" s="335"/>
      <c r="M3026" s="487"/>
      <c r="N3026" s="335"/>
    </row>
    <row r="3027" spans="11:14" x14ac:dyDescent="0.2">
      <c r="K3027" s="492"/>
      <c r="L3027" s="335"/>
      <c r="M3027" s="487"/>
      <c r="N3027" s="335"/>
    </row>
    <row r="3028" spans="11:14" x14ac:dyDescent="0.2">
      <c r="K3028" s="492"/>
      <c r="L3028" s="335"/>
      <c r="M3028" s="487"/>
      <c r="N3028" s="335"/>
    </row>
    <row r="3029" spans="11:14" x14ac:dyDescent="0.2">
      <c r="K3029" s="492"/>
      <c r="L3029" s="335"/>
      <c r="M3029" s="487"/>
      <c r="N3029" s="335"/>
    </row>
    <row r="3030" spans="11:14" x14ac:dyDescent="0.2">
      <c r="K3030" s="492"/>
      <c r="L3030" s="335"/>
      <c r="M3030" s="487"/>
      <c r="N3030" s="335"/>
    </row>
    <row r="3031" spans="11:14" x14ac:dyDescent="0.2">
      <c r="K3031" s="492"/>
      <c r="L3031" s="335"/>
      <c r="M3031" s="487"/>
      <c r="N3031" s="335"/>
    </row>
    <row r="3032" spans="11:14" x14ac:dyDescent="0.2">
      <c r="K3032" s="492"/>
      <c r="L3032" s="335"/>
      <c r="M3032" s="487"/>
      <c r="N3032" s="335"/>
    </row>
    <row r="3033" spans="11:14" x14ac:dyDescent="0.2">
      <c r="K3033" s="492"/>
      <c r="L3033" s="335"/>
      <c r="M3033" s="487"/>
      <c r="N3033" s="335"/>
    </row>
    <row r="3034" spans="11:14" x14ac:dyDescent="0.2">
      <c r="K3034" s="492"/>
      <c r="L3034" s="335"/>
      <c r="M3034" s="487"/>
      <c r="N3034" s="335"/>
    </row>
    <row r="3035" spans="11:14" x14ac:dyDescent="0.2">
      <c r="K3035" s="492"/>
      <c r="L3035" s="335"/>
      <c r="M3035" s="487"/>
      <c r="N3035" s="335"/>
    </row>
    <row r="3036" spans="11:14" x14ac:dyDescent="0.2">
      <c r="K3036" s="492"/>
      <c r="L3036" s="335"/>
      <c r="M3036" s="487"/>
      <c r="N3036" s="335"/>
    </row>
    <row r="3037" spans="11:14" x14ac:dyDescent="0.2">
      <c r="K3037" s="492"/>
      <c r="L3037" s="335"/>
      <c r="M3037" s="487"/>
      <c r="N3037" s="335"/>
    </row>
    <row r="3038" spans="11:14" x14ac:dyDescent="0.2">
      <c r="K3038" s="492"/>
      <c r="L3038" s="335"/>
      <c r="M3038" s="487"/>
      <c r="N3038" s="335"/>
    </row>
    <row r="3039" spans="11:14" x14ac:dyDescent="0.2">
      <c r="K3039" s="492"/>
      <c r="L3039" s="335"/>
      <c r="M3039" s="487"/>
      <c r="N3039" s="335"/>
    </row>
    <row r="3040" spans="11:14" x14ac:dyDescent="0.2">
      <c r="K3040" s="492"/>
      <c r="L3040" s="335"/>
      <c r="M3040" s="487"/>
      <c r="N3040" s="335"/>
    </row>
    <row r="3041" spans="11:14" x14ac:dyDescent="0.2">
      <c r="K3041" s="492"/>
      <c r="L3041" s="335"/>
      <c r="M3041" s="487"/>
      <c r="N3041" s="335"/>
    </row>
    <row r="3042" spans="11:14" x14ac:dyDescent="0.2">
      <c r="K3042" s="492"/>
      <c r="L3042" s="335"/>
      <c r="M3042" s="487"/>
      <c r="N3042" s="335"/>
    </row>
    <row r="3043" spans="11:14" x14ac:dyDescent="0.2">
      <c r="K3043" s="492"/>
      <c r="L3043" s="335"/>
      <c r="M3043" s="487"/>
      <c r="N3043" s="335"/>
    </row>
    <row r="3044" spans="11:14" x14ac:dyDescent="0.2">
      <c r="K3044" s="492"/>
      <c r="L3044" s="335"/>
      <c r="M3044" s="487"/>
      <c r="N3044" s="335"/>
    </row>
    <row r="3045" spans="11:14" x14ac:dyDescent="0.2">
      <c r="K3045" s="492"/>
      <c r="L3045" s="335"/>
      <c r="M3045" s="487"/>
      <c r="N3045" s="335"/>
    </row>
    <row r="3046" spans="11:14" x14ac:dyDescent="0.2">
      <c r="K3046" s="492"/>
      <c r="L3046" s="335"/>
      <c r="M3046" s="487"/>
      <c r="N3046" s="335"/>
    </row>
    <row r="3047" spans="11:14" x14ac:dyDescent="0.2">
      <c r="K3047" s="492"/>
      <c r="L3047" s="335"/>
      <c r="M3047" s="487"/>
      <c r="N3047" s="335"/>
    </row>
    <row r="3048" spans="11:14" x14ac:dyDescent="0.2">
      <c r="K3048" s="492"/>
      <c r="L3048" s="335"/>
      <c r="M3048" s="487"/>
      <c r="N3048" s="335"/>
    </row>
    <row r="3049" spans="11:14" x14ac:dyDescent="0.2">
      <c r="K3049" s="492"/>
      <c r="L3049" s="335"/>
      <c r="M3049" s="487"/>
      <c r="N3049" s="335"/>
    </row>
    <row r="3050" spans="11:14" x14ac:dyDescent="0.2">
      <c r="K3050" s="492"/>
      <c r="L3050" s="335"/>
      <c r="M3050" s="487"/>
      <c r="N3050" s="335"/>
    </row>
    <row r="3051" spans="11:14" x14ac:dyDescent="0.2">
      <c r="K3051" s="492"/>
      <c r="L3051" s="335"/>
      <c r="M3051" s="487"/>
      <c r="N3051" s="335"/>
    </row>
    <row r="3052" spans="11:14" x14ac:dyDescent="0.2">
      <c r="K3052" s="492"/>
      <c r="L3052" s="335"/>
      <c r="M3052" s="487"/>
      <c r="N3052" s="335"/>
    </row>
    <row r="3053" spans="11:14" x14ac:dyDescent="0.2">
      <c r="K3053" s="492"/>
      <c r="L3053" s="335"/>
      <c r="M3053" s="487"/>
      <c r="N3053" s="335"/>
    </row>
    <row r="3054" spans="11:14" x14ac:dyDescent="0.2">
      <c r="K3054" s="492"/>
      <c r="L3054" s="335"/>
      <c r="M3054" s="487"/>
      <c r="N3054" s="335"/>
    </row>
    <row r="3055" spans="11:14" x14ac:dyDescent="0.2">
      <c r="K3055" s="492"/>
      <c r="L3055" s="335"/>
      <c r="M3055" s="487"/>
      <c r="N3055" s="335"/>
    </row>
    <row r="3056" spans="11:14" x14ac:dyDescent="0.2">
      <c r="K3056" s="492"/>
      <c r="L3056" s="335"/>
      <c r="M3056" s="487"/>
      <c r="N3056" s="335"/>
    </row>
    <row r="3057" spans="11:14" x14ac:dyDescent="0.2">
      <c r="K3057" s="492"/>
      <c r="L3057" s="335"/>
      <c r="M3057" s="487"/>
      <c r="N3057" s="335"/>
    </row>
    <row r="3058" spans="11:14" x14ac:dyDescent="0.2">
      <c r="K3058" s="492"/>
      <c r="L3058" s="335"/>
      <c r="M3058" s="487"/>
      <c r="N3058" s="335"/>
    </row>
    <row r="3059" spans="11:14" x14ac:dyDescent="0.2">
      <c r="K3059" s="492"/>
      <c r="L3059" s="335"/>
      <c r="M3059" s="487"/>
      <c r="N3059" s="335"/>
    </row>
    <row r="3060" spans="11:14" x14ac:dyDescent="0.2">
      <c r="K3060" s="492"/>
      <c r="L3060" s="335"/>
      <c r="M3060" s="487"/>
      <c r="N3060" s="335"/>
    </row>
    <row r="3061" spans="11:14" x14ac:dyDescent="0.2">
      <c r="K3061" s="492"/>
      <c r="L3061" s="335"/>
      <c r="M3061" s="487"/>
      <c r="N3061" s="335"/>
    </row>
    <row r="3062" spans="11:14" x14ac:dyDescent="0.2">
      <c r="K3062" s="492"/>
      <c r="L3062" s="335"/>
      <c r="M3062" s="487"/>
      <c r="N3062" s="335"/>
    </row>
    <row r="3063" spans="11:14" x14ac:dyDescent="0.2">
      <c r="K3063" s="492"/>
      <c r="L3063" s="335"/>
      <c r="M3063" s="487"/>
      <c r="N3063" s="335"/>
    </row>
    <row r="3064" spans="11:14" x14ac:dyDescent="0.2">
      <c r="K3064" s="492"/>
      <c r="L3064" s="335"/>
      <c r="M3064" s="487"/>
      <c r="N3064" s="335"/>
    </row>
    <row r="3065" spans="11:14" x14ac:dyDescent="0.2">
      <c r="K3065" s="492"/>
      <c r="L3065" s="335"/>
      <c r="M3065" s="487"/>
      <c r="N3065" s="335"/>
    </row>
    <row r="3066" spans="11:14" x14ac:dyDescent="0.2">
      <c r="K3066" s="492"/>
      <c r="L3066" s="335"/>
      <c r="M3066" s="487"/>
      <c r="N3066" s="335"/>
    </row>
    <row r="3067" spans="11:14" x14ac:dyDescent="0.2">
      <c r="K3067" s="492"/>
      <c r="L3067" s="335"/>
      <c r="M3067" s="487"/>
      <c r="N3067" s="335"/>
    </row>
    <row r="3068" spans="11:14" x14ac:dyDescent="0.2">
      <c r="K3068" s="492"/>
      <c r="L3068" s="335"/>
      <c r="M3068" s="487"/>
      <c r="N3068" s="335"/>
    </row>
    <row r="3069" spans="11:14" x14ac:dyDescent="0.2">
      <c r="K3069" s="492"/>
      <c r="L3069" s="335"/>
      <c r="M3069" s="487"/>
      <c r="N3069" s="335"/>
    </row>
    <row r="3070" spans="11:14" x14ac:dyDescent="0.2">
      <c r="K3070" s="492"/>
      <c r="L3070" s="335"/>
      <c r="M3070" s="487"/>
      <c r="N3070" s="335"/>
    </row>
    <row r="3071" spans="11:14" x14ac:dyDescent="0.2">
      <c r="K3071" s="492"/>
      <c r="L3071" s="335"/>
      <c r="M3071" s="487"/>
      <c r="N3071" s="335"/>
    </row>
    <row r="3072" spans="11:14" x14ac:dyDescent="0.2">
      <c r="K3072" s="492"/>
      <c r="L3072" s="335"/>
      <c r="M3072" s="487"/>
      <c r="N3072" s="335"/>
    </row>
    <row r="3073" spans="11:14" x14ac:dyDescent="0.2">
      <c r="K3073" s="492"/>
      <c r="L3073" s="335"/>
      <c r="M3073" s="487"/>
      <c r="N3073" s="335"/>
    </row>
    <row r="3074" spans="11:14" x14ac:dyDescent="0.2">
      <c r="K3074" s="492"/>
      <c r="L3074" s="335"/>
      <c r="M3074" s="487"/>
      <c r="N3074" s="335"/>
    </row>
    <row r="3075" spans="11:14" x14ac:dyDescent="0.2">
      <c r="K3075" s="492"/>
      <c r="L3075" s="335"/>
      <c r="M3075" s="487"/>
      <c r="N3075" s="335"/>
    </row>
    <row r="3076" spans="11:14" x14ac:dyDescent="0.2">
      <c r="K3076" s="492"/>
      <c r="L3076" s="335"/>
      <c r="M3076" s="487"/>
      <c r="N3076" s="335"/>
    </row>
    <row r="3077" spans="11:14" x14ac:dyDescent="0.2">
      <c r="K3077" s="492"/>
      <c r="L3077" s="335"/>
      <c r="M3077" s="487"/>
      <c r="N3077" s="335"/>
    </row>
    <row r="3078" spans="11:14" x14ac:dyDescent="0.2">
      <c r="K3078" s="492"/>
      <c r="L3078" s="335"/>
      <c r="M3078" s="487"/>
      <c r="N3078" s="335"/>
    </row>
    <row r="3079" spans="11:14" x14ac:dyDescent="0.2">
      <c r="K3079" s="492"/>
      <c r="L3079" s="335"/>
      <c r="M3079" s="487"/>
      <c r="N3079" s="335"/>
    </row>
    <row r="3080" spans="11:14" x14ac:dyDescent="0.2">
      <c r="K3080" s="492"/>
      <c r="L3080" s="335"/>
      <c r="M3080" s="487"/>
      <c r="N3080" s="335"/>
    </row>
    <row r="3081" spans="11:14" x14ac:dyDescent="0.2">
      <c r="K3081" s="492"/>
      <c r="L3081" s="335"/>
      <c r="M3081" s="487"/>
      <c r="N3081" s="335"/>
    </row>
    <row r="3082" spans="11:14" x14ac:dyDescent="0.2">
      <c r="K3082" s="492"/>
      <c r="L3082" s="335"/>
      <c r="M3082" s="487"/>
      <c r="N3082" s="335"/>
    </row>
    <row r="3083" spans="11:14" x14ac:dyDescent="0.2">
      <c r="K3083" s="492"/>
      <c r="L3083" s="335"/>
      <c r="M3083" s="487"/>
      <c r="N3083" s="335"/>
    </row>
    <row r="3084" spans="11:14" x14ac:dyDescent="0.2">
      <c r="K3084" s="492"/>
      <c r="L3084" s="335"/>
      <c r="M3084" s="487"/>
      <c r="N3084" s="335"/>
    </row>
    <row r="3085" spans="11:14" x14ac:dyDescent="0.2">
      <c r="K3085" s="492"/>
      <c r="L3085" s="335"/>
      <c r="M3085" s="487"/>
      <c r="N3085" s="335"/>
    </row>
    <row r="3086" spans="11:14" x14ac:dyDescent="0.2">
      <c r="K3086" s="492"/>
      <c r="L3086" s="335"/>
      <c r="M3086" s="487"/>
      <c r="N3086" s="335"/>
    </row>
    <row r="3087" spans="11:14" x14ac:dyDescent="0.2">
      <c r="K3087" s="492"/>
      <c r="L3087" s="335"/>
      <c r="M3087" s="487"/>
      <c r="N3087" s="335"/>
    </row>
    <row r="3088" spans="11:14" x14ac:dyDescent="0.2">
      <c r="K3088" s="492"/>
      <c r="L3088" s="335"/>
      <c r="M3088" s="487"/>
      <c r="N3088" s="335"/>
    </row>
    <row r="3089" spans="11:14" x14ac:dyDescent="0.2">
      <c r="K3089" s="492"/>
      <c r="L3089" s="335"/>
      <c r="M3089" s="487"/>
      <c r="N3089" s="335"/>
    </row>
    <row r="3090" spans="11:14" x14ac:dyDescent="0.2">
      <c r="K3090" s="492"/>
      <c r="L3090" s="335"/>
      <c r="M3090" s="487"/>
      <c r="N3090" s="335"/>
    </row>
    <row r="3091" spans="11:14" x14ac:dyDescent="0.2">
      <c r="K3091" s="492"/>
      <c r="L3091" s="335"/>
      <c r="M3091" s="487"/>
      <c r="N3091" s="335"/>
    </row>
    <row r="3092" spans="11:14" x14ac:dyDescent="0.2">
      <c r="K3092" s="492"/>
      <c r="L3092" s="335"/>
      <c r="M3092" s="487"/>
      <c r="N3092" s="335"/>
    </row>
    <row r="3093" spans="11:14" x14ac:dyDescent="0.2">
      <c r="K3093" s="492"/>
      <c r="L3093" s="335"/>
      <c r="M3093" s="487"/>
      <c r="N3093" s="335"/>
    </row>
    <row r="3094" spans="11:14" x14ac:dyDescent="0.2">
      <c r="K3094" s="492"/>
      <c r="L3094" s="335"/>
      <c r="M3094" s="487"/>
      <c r="N3094" s="335"/>
    </row>
    <row r="3095" spans="11:14" x14ac:dyDescent="0.2">
      <c r="K3095" s="492"/>
      <c r="L3095" s="335"/>
      <c r="M3095" s="487"/>
      <c r="N3095" s="335"/>
    </row>
    <row r="3096" spans="11:14" x14ac:dyDescent="0.2">
      <c r="K3096" s="492"/>
      <c r="L3096" s="335"/>
      <c r="M3096" s="487"/>
      <c r="N3096" s="335"/>
    </row>
    <row r="3097" spans="11:14" x14ac:dyDescent="0.2">
      <c r="K3097" s="492"/>
      <c r="L3097" s="335"/>
      <c r="M3097" s="487"/>
      <c r="N3097" s="335"/>
    </row>
    <row r="3098" spans="11:14" x14ac:dyDescent="0.2">
      <c r="K3098" s="492"/>
      <c r="L3098" s="335"/>
      <c r="M3098" s="487"/>
      <c r="N3098" s="335"/>
    </row>
    <row r="3099" spans="11:14" x14ac:dyDescent="0.2">
      <c r="K3099" s="492"/>
      <c r="L3099" s="335"/>
      <c r="M3099" s="487"/>
      <c r="N3099" s="335"/>
    </row>
    <row r="3100" spans="11:14" x14ac:dyDescent="0.2">
      <c r="K3100" s="492"/>
      <c r="L3100" s="335"/>
      <c r="M3100" s="487"/>
      <c r="N3100" s="335"/>
    </row>
    <row r="3101" spans="11:14" x14ac:dyDescent="0.2">
      <c r="K3101" s="492"/>
      <c r="L3101" s="335"/>
      <c r="M3101" s="487"/>
      <c r="N3101" s="335"/>
    </row>
    <row r="3102" spans="11:14" x14ac:dyDescent="0.2">
      <c r="K3102" s="492"/>
      <c r="L3102" s="335"/>
      <c r="M3102" s="487"/>
      <c r="N3102" s="335"/>
    </row>
    <row r="3103" spans="11:14" x14ac:dyDescent="0.2">
      <c r="K3103" s="492"/>
      <c r="L3103" s="335"/>
      <c r="M3103" s="487"/>
      <c r="N3103" s="335"/>
    </row>
    <row r="3104" spans="11:14" x14ac:dyDescent="0.2">
      <c r="K3104" s="492"/>
      <c r="L3104" s="335"/>
      <c r="M3104" s="487"/>
      <c r="N3104" s="335"/>
    </row>
    <row r="3105" spans="11:14" x14ac:dyDescent="0.2">
      <c r="K3105" s="492"/>
      <c r="L3105" s="335"/>
      <c r="M3105" s="487"/>
      <c r="N3105" s="335"/>
    </row>
    <row r="3106" spans="11:14" x14ac:dyDescent="0.2">
      <c r="K3106" s="492"/>
      <c r="L3106" s="335"/>
      <c r="M3106" s="487"/>
      <c r="N3106" s="335"/>
    </row>
    <row r="3107" spans="11:14" x14ac:dyDescent="0.2">
      <c r="K3107" s="492"/>
      <c r="L3107" s="335"/>
      <c r="M3107" s="487"/>
      <c r="N3107" s="335"/>
    </row>
    <row r="3108" spans="11:14" x14ac:dyDescent="0.2">
      <c r="K3108" s="492"/>
      <c r="L3108" s="335"/>
      <c r="M3108" s="487"/>
      <c r="N3108" s="335"/>
    </row>
    <row r="3109" spans="11:14" x14ac:dyDescent="0.2">
      <c r="K3109" s="492"/>
      <c r="L3109" s="335"/>
      <c r="M3109" s="487"/>
      <c r="N3109" s="335"/>
    </row>
    <row r="3110" spans="11:14" x14ac:dyDescent="0.2">
      <c r="K3110" s="492"/>
      <c r="L3110" s="335"/>
      <c r="M3110" s="487"/>
      <c r="N3110" s="335"/>
    </row>
    <row r="3111" spans="11:14" x14ac:dyDescent="0.2">
      <c r="K3111" s="492"/>
      <c r="L3111" s="335"/>
      <c r="M3111" s="487"/>
      <c r="N3111" s="335"/>
    </row>
    <row r="3112" spans="11:14" x14ac:dyDescent="0.2">
      <c r="K3112" s="492"/>
      <c r="L3112" s="335"/>
      <c r="M3112" s="487"/>
      <c r="N3112" s="335"/>
    </row>
    <row r="3113" spans="11:14" x14ac:dyDescent="0.2">
      <c r="K3113" s="492"/>
      <c r="L3113" s="335"/>
      <c r="M3113" s="487"/>
      <c r="N3113" s="335"/>
    </row>
    <row r="3114" spans="11:14" x14ac:dyDescent="0.2">
      <c r="K3114" s="492"/>
      <c r="L3114" s="335"/>
      <c r="M3114" s="487"/>
      <c r="N3114" s="335"/>
    </row>
    <row r="3115" spans="11:14" x14ac:dyDescent="0.2">
      <c r="K3115" s="492"/>
      <c r="L3115" s="335"/>
      <c r="M3115" s="487"/>
      <c r="N3115" s="335"/>
    </row>
    <row r="3116" spans="11:14" x14ac:dyDescent="0.2">
      <c r="K3116" s="492"/>
      <c r="L3116" s="335"/>
      <c r="M3116" s="487"/>
      <c r="N3116" s="335"/>
    </row>
    <row r="3117" spans="11:14" x14ac:dyDescent="0.2">
      <c r="K3117" s="492"/>
      <c r="L3117" s="335"/>
      <c r="M3117" s="487"/>
      <c r="N3117" s="335"/>
    </row>
    <row r="3118" spans="11:14" x14ac:dyDescent="0.2">
      <c r="K3118" s="492"/>
      <c r="L3118" s="335"/>
      <c r="M3118" s="487"/>
      <c r="N3118" s="335"/>
    </row>
    <row r="3119" spans="11:14" x14ac:dyDescent="0.2">
      <c r="K3119" s="492"/>
      <c r="L3119" s="335"/>
      <c r="M3119" s="487"/>
      <c r="N3119" s="335"/>
    </row>
    <row r="3120" spans="11:14" x14ac:dyDescent="0.2">
      <c r="K3120" s="492"/>
      <c r="L3120" s="335"/>
      <c r="M3120" s="487"/>
      <c r="N3120" s="335"/>
    </row>
    <row r="3121" spans="11:14" x14ac:dyDescent="0.2">
      <c r="K3121" s="492"/>
      <c r="L3121" s="335"/>
      <c r="M3121" s="487"/>
      <c r="N3121" s="335"/>
    </row>
    <row r="3122" spans="11:14" x14ac:dyDescent="0.2">
      <c r="K3122" s="492"/>
      <c r="L3122" s="335"/>
      <c r="M3122" s="487"/>
      <c r="N3122" s="335"/>
    </row>
    <row r="3123" spans="11:14" x14ac:dyDescent="0.2">
      <c r="K3123" s="492"/>
      <c r="L3123" s="335"/>
      <c r="M3123" s="487"/>
      <c r="N3123" s="335"/>
    </row>
    <row r="3124" spans="11:14" x14ac:dyDescent="0.2">
      <c r="K3124" s="492"/>
      <c r="L3124" s="335"/>
      <c r="M3124" s="487"/>
      <c r="N3124" s="335"/>
    </row>
    <row r="3125" spans="11:14" x14ac:dyDescent="0.2">
      <c r="K3125" s="492"/>
      <c r="L3125" s="335"/>
      <c r="M3125" s="487"/>
      <c r="N3125" s="335"/>
    </row>
    <row r="3126" spans="11:14" x14ac:dyDescent="0.2">
      <c r="K3126" s="492"/>
      <c r="L3126" s="335"/>
      <c r="M3126" s="487"/>
      <c r="N3126" s="335"/>
    </row>
    <row r="3127" spans="11:14" x14ac:dyDescent="0.2">
      <c r="K3127" s="492"/>
      <c r="L3127" s="335"/>
      <c r="M3127" s="487"/>
      <c r="N3127" s="335"/>
    </row>
    <row r="3128" spans="11:14" x14ac:dyDescent="0.2">
      <c r="K3128" s="492"/>
      <c r="L3128" s="335"/>
      <c r="M3128" s="487"/>
      <c r="N3128" s="335"/>
    </row>
    <row r="3129" spans="11:14" x14ac:dyDescent="0.2">
      <c r="K3129" s="492"/>
      <c r="L3129" s="335"/>
      <c r="M3129" s="487"/>
      <c r="N3129" s="335"/>
    </row>
    <row r="3130" spans="11:14" x14ac:dyDescent="0.2">
      <c r="K3130" s="492"/>
      <c r="L3130" s="335"/>
      <c r="M3130" s="487"/>
      <c r="N3130" s="335"/>
    </row>
    <row r="3131" spans="11:14" x14ac:dyDescent="0.2">
      <c r="K3131" s="492"/>
      <c r="L3131" s="335"/>
      <c r="M3131" s="487"/>
      <c r="N3131" s="335"/>
    </row>
    <row r="3132" spans="11:14" x14ac:dyDescent="0.2">
      <c r="K3132" s="492"/>
      <c r="L3132" s="335"/>
      <c r="M3132" s="487"/>
      <c r="N3132" s="335"/>
    </row>
    <row r="3133" spans="11:14" x14ac:dyDescent="0.2">
      <c r="K3133" s="492"/>
      <c r="L3133" s="335"/>
      <c r="M3133" s="487"/>
      <c r="N3133" s="335"/>
    </row>
    <row r="3134" spans="11:14" x14ac:dyDescent="0.2">
      <c r="K3134" s="492"/>
      <c r="L3134" s="335"/>
      <c r="M3134" s="487"/>
      <c r="N3134" s="335"/>
    </row>
    <row r="3135" spans="11:14" x14ac:dyDescent="0.2">
      <c r="K3135" s="492"/>
      <c r="L3135" s="335"/>
      <c r="M3135" s="487"/>
      <c r="N3135" s="335"/>
    </row>
    <row r="3136" spans="11:14" x14ac:dyDescent="0.2">
      <c r="K3136" s="492"/>
      <c r="L3136" s="335"/>
      <c r="M3136" s="487"/>
      <c r="N3136" s="335"/>
    </row>
    <row r="3137" spans="11:14" x14ac:dyDescent="0.2">
      <c r="K3137" s="492"/>
      <c r="L3137" s="335"/>
      <c r="M3137" s="487"/>
      <c r="N3137" s="335"/>
    </row>
    <row r="3138" spans="11:14" x14ac:dyDescent="0.2">
      <c r="K3138" s="492"/>
      <c r="L3138" s="335"/>
      <c r="M3138" s="487"/>
      <c r="N3138" s="335"/>
    </row>
    <row r="3139" spans="11:14" x14ac:dyDescent="0.2">
      <c r="K3139" s="492"/>
      <c r="L3139" s="335"/>
      <c r="M3139" s="487"/>
      <c r="N3139" s="335"/>
    </row>
    <row r="3140" spans="11:14" x14ac:dyDescent="0.2">
      <c r="K3140" s="492"/>
      <c r="L3140" s="335"/>
      <c r="M3140" s="487"/>
      <c r="N3140" s="335"/>
    </row>
    <row r="3141" spans="11:14" x14ac:dyDescent="0.2">
      <c r="K3141" s="492"/>
      <c r="L3141" s="335"/>
      <c r="M3141" s="487"/>
      <c r="N3141" s="335"/>
    </row>
    <row r="3142" spans="11:14" x14ac:dyDescent="0.2">
      <c r="K3142" s="492"/>
      <c r="L3142" s="335"/>
      <c r="M3142" s="487"/>
      <c r="N3142" s="335"/>
    </row>
    <row r="3143" spans="11:14" x14ac:dyDescent="0.2">
      <c r="K3143" s="492"/>
      <c r="L3143" s="335"/>
      <c r="M3143" s="487"/>
      <c r="N3143" s="335"/>
    </row>
    <row r="3144" spans="11:14" x14ac:dyDescent="0.2">
      <c r="K3144" s="492"/>
      <c r="L3144" s="335"/>
      <c r="M3144" s="487"/>
      <c r="N3144" s="335"/>
    </row>
    <row r="3145" spans="11:14" x14ac:dyDescent="0.2">
      <c r="K3145" s="492"/>
      <c r="L3145" s="335"/>
      <c r="M3145" s="487"/>
      <c r="N3145" s="335"/>
    </row>
    <row r="3146" spans="11:14" x14ac:dyDescent="0.2">
      <c r="K3146" s="492"/>
      <c r="L3146" s="335"/>
      <c r="M3146" s="487"/>
      <c r="N3146" s="335"/>
    </row>
    <row r="3147" spans="11:14" x14ac:dyDescent="0.2">
      <c r="K3147" s="492"/>
      <c r="L3147" s="335"/>
      <c r="M3147" s="487"/>
      <c r="N3147" s="335"/>
    </row>
    <row r="3148" spans="11:14" x14ac:dyDescent="0.2">
      <c r="K3148" s="492"/>
      <c r="L3148" s="335"/>
      <c r="M3148" s="487"/>
      <c r="N3148" s="335"/>
    </row>
    <row r="3149" spans="11:14" x14ac:dyDescent="0.2">
      <c r="K3149" s="492"/>
      <c r="L3149" s="335"/>
      <c r="M3149" s="487"/>
      <c r="N3149" s="335"/>
    </row>
    <row r="3150" spans="11:14" x14ac:dyDescent="0.2">
      <c r="K3150" s="492"/>
      <c r="L3150" s="335"/>
      <c r="M3150" s="487"/>
      <c r="N3150" s="335"/>
    </row>
    <row r="3151" spans="11:14" x14ac:dyDescent="0.2">
      <c r="K3151" s="492"/>
      <c r="L3151" s="335"/>
      <c r="M3151" s="487"/>
      <c r="N3151" s="335"/>
    </row>
    <row r="3152" spans="11:14" x14ac:dyDescent="0.2">
      <c r="K3152" s="492"/>
      <c r="L3152" s="335"/>
      <c r="M3152" s="487"/>
      <c r="N3152" s="335"/>
    </row>
    <row r="3153" spans="11:14" x14ac:dyDescent="0.2">
      <c r="K3153" s="492"/>
      <c r="L3153" s="335"/>
      <c r="M3153" s="487"/>
      <c r="N3153" s="335"/>
    </row>
    <row r="3154" spans="11:14" x14ac:dyDescent="0.2">
      <c r="K3154" s="492"/>
      <c r="L3154" s="335"/>
      <c r="M3154" s="487"/>
      <c r="N3154" s="335"/>
    </row>
    <row r="3155" spans="11:14" x14ac:dyDescent="0.2">
      <c r="K3155" s="492"/>
      <c r="L3155" s="335"/>
      <c r="M3155" s="487"/>
      <c r="N3155" s="335"/>
    </row>
    <row r="3156" spans="11:14" x14ac:dyDescent="0.2">
      <c r="K3156" s="492"/>
      <c r="L3156" s="335"/>
      <c r="M3156" s="487"/>
      <c r="N3156" s="335"/>
    </row>
    <row r="3157" spans="11:14" x14ac:dyDescent="0.2">
      <c r="K3157" s="492"/>
      <c r="L3157" s="335"/>
      <c r="M3157" s="487"/>
      <c r="N3157" s="335"/>
    </row>
    <row r="3158" spans="11:14" x14ac:dyDescent="0.2">
      <c r="K3158" s="492"/>
      <c r="L3158" s="335"/>
      <c r="M3158" s="487"/>
      <c r="N3158" s="335"/>
    </row>
    <row r="3159" spans="11:14" x14ac:dyDescent="0.2">
      <c r="K3159" s="492"/>
      <c r="L3159" s="335"/>
      <c r="M3159" s="487"/>
      <c r="N3159" s="335"/>
    </row>
    <row r="3160" spans="11:14" x14ac:dyDescent="0.2">
      <c r="K3160" s="492"/>
      <c r="L3160" s="335"/>
      <c r="M3160" s="487"/>
      <c r="N3160" s="335"/>
    </row>
    <row r="3161" spans="11:14" x14ac:dyDescent="0.2">
      <c r="K3161" s="492"/>
      <c r="L3161" s="335"/>
      <c r="M3161" s="487"/>
      <c r="N3161" s="335"/>
    </row>
    <row r="3162" spans="11:14" x14ac:dyDescent="0.2">
      <c r="K3162" s="492"/>
      <c r="L3162" s="335"/>
      <c r="M3162" s="487"/>
      <c r="N3162" s="335"/>
    </row>
    <row r="3163" spans="11:14" x14ac:dyDescent="0.2">
      <c r="K3163" s="492"/>
      <c r="L3163" s="335"/>
      <c r="M3163" s="487"/>
      <c r="N3163" s="335"/>
    </row>
    <row r="3164" spans="11:14" x14ac:dyDescent="0.2">
      <c r="K3164" s="492"/>
      <c r="L3164" s="335"/>
      <c r="M3164" s="487"/>
      <c r="N3164" s="335"/>
    </row>
    <row r="3165" spans="11:14" x14ac:dyDescent="0.2">
      <c r="K3165" s="492"/>
      <c r="L3165" s="335"/>
      <c r="M3165" s="487"/>
      <c r="N3165" s="335"/>
    </row>
    <row r="3166" spans="11:14" x14ac:dyDescent="0.2">
      <c r="K3166" s="492"/>
      <c r="L3166" s="335"/>
      <c r="M3166" s="487"/>
      <c r="N3166" s="335"/>
    </row>
    <row r="3167" spans="11:14" x14ac:dyDescent="0.2">
      <c r="K3167" s="492"/>
      <c r="L3167" s="335"/>
      <c r="M3167" s="487"/>
      <c r="N3167" s="335"/>
    </row>
    <row r="3168" spans="11:14" x14ac:dyDescent="0.2">
      <c r="K3168" s="492"/>
      <c r="L3168" s="335"/>
      <c r="M3168" s="487"/>
      <c r="N3168" s="335"/>
    </row>
    <row r="3169" spans="11:14" x14ac:dyDescent="0.2">
      <c r="K3169" s="492"/>
      <c r="L3169" s="335"/>
      <c r="M3169" s="487"/>
      <c r="N3169" s="335"/>
    </row>
    <row r="3170" spans="11:14" x14ac:dyDescent="0.2">
      <c r="K3170" s="492"/>
      <c r="L3170" s="335"/>
      <c r="M3170" s="487"/>
      <c r="N3170" s="335"/>
    </row>
    <row r="3171" spans="11:14" x14ac:dyDescent="0.2">
      <c r="K3171" s="492"/>
      <c r="L3171" s="335"/>
      <c r="M3171" s="487"/>
      <c r="N3171" s="335"/>
    </row>
    <row r="3172" spans="11:14" x14ac:dyDescent="0.2">
      <c r="K3172" s="492"/>
      <c r="L3172" s="335"/>
      <c r="M3172" s="487"/>
      <c r="N3172" s="335"/>
    </row>
    <row r="3173" spans="11:14" x14ac:dyDescent="0.2">
      <c r="K3173" s="492"/>
      <c r="L3173" s="335"/>
      <c r="M3173" s="487"/>
      <c r="N3173" s="335"/>
    </row>
    <row r="3174" spans="11:14" x14ac:dyDescent="0.2">
      <c r="K3174" s="492"/>
      <c r="L3174" s="335"/>
      <c r="M3174" s="487"/>
      <c r="N3174" s="335"/>
    </row>
    <row r="3175" spans="11:14" x14ac:dyDescent="0.2">
      <c r="K3175" s="492"/>
      <c r="L3175" s="335"/>
      <c r="M3175" s="487"/>
      <c r="N3175" s="335"/>
    </row>
    <row r="3176" spans="11:14" x14ac:dyDescent="0.2">
      <c r="K3176" s="492"/>
      <c r="L3176" s="335"/>
      <c r="M3176" s="487"/>
      <c r="N3176" s="335"/>
    </row>
    <row r="3177" spans="11:14" x14ac:dyDescent="0.2">
      <c r="K3177" s="492"/>
      <c r="L3177" s="335"/>
      <c r="M3177" s="487"/>
      <c r="N3177" s="335"/>
    </row>
    <row r="3178" spans="11:14" x14ac:dyDescent="0.2">
      <c r="K3178" s="492"/>
      <c r="L3178" s="335"/>
      <c r="M3178" s="487"/>
      <c r="N3178" s="335"/>
    </row>
    <row r="3179" spans="11:14" x14ac:dyDescent="0.2">
      <c r="K3179" s="492"/>
      <c r="L3179" s="335"/>
      <c r="M3179" s="487"/>
      <c r="N3179" s="335"/>
    </row>
    <row r="3180" spans="11:14" x14ac:dyDescent="0.2">
      <c r="K3180" s="492"/>
      <c r="L3180" s="335"/>
      <c r="M3180" s="487"/>
      <c r="N3180" s="335"/>
    </row>
    <row r="3181" spans="11:14" x14ac:dyDescent="0.2">
      <c r="K3181" s="492"/>
      <c r="L3181" s="335"/>
      <c r="M3181" s="487"/>
      <c r="N3181" s="335"/>
    </row>
    <row r="3182" spans="11:14" x14ac:dyDescent="0.2">
      <c r="K3182" s="492"/>
      <c r="L3182" s="335"/>
      <c r="M3182" s="487"/>
      <c r="N3182" s="335"/>
    </row>
    <row r="3183" spans="11:14" x14ac:dyDescent="0.2">
      <c r="K3183" s="492"/>
      <c r="L3183" s="335"/>
      <c r="M3183" s="487"/>
      <c r="N3183" s="335"/>
    </row>
    <row r="3184" spans="11:14" x14ac:dyDescent="0.2">
      <c r="K3184" s="492"/>
      <c r="L3184" s="335"/>
      <c r="M3184" s="487"/>
      <c r="N3184" s="335"/>
    </row>
    <row r="3185" spans="11:14" x14ac:dyDescent="0.2">
      <c r="K3185" s="492"/>
      <c r="L3185" s="335"/>
      <c r="M3185" s="487"/>
      <c r="N3185" s="335"/>
    </row>
    <row r="3186" spans="11:14" x14ac:dyDescent="0.2">
      <c r="K3186" s="492"/>
      <c r="L3186" s="335"/>
      <c r="M3186" s="487"/>
      <c r="N3186" s="335"/>
    </row>
    <row r="3187" spans="11:14" x14ac:dyDescent="0.2">
      <c r="K3187" s="492"/>
      <c r="L3187" s="335"/>
      <c r="M3187" s="487"/>
      <c r="N3187" s="335"/>
    </row>
    <row r="3188" spans="11:14" x14ac:dyDescent="0.2">
      <c r="K3188" s="492"/>
      <c r="L3188" s="335"/>
      <c r="M3188" s="487"/>
      <c r="N3188" s="335"/>
    </row>
    <row r="3189" spans="11:14" x14ac:dyDescent="0.2">
      <c r="K3189" s="492"/>
      <c r="L3189" s="335"/>
      <c r="M3189" s="487"/>
      <c r="N3189" s="335"/>
    </row>
    <row r="3190" spans="11:14" x14ac:dyDescent="0.2">
      <c r="K3190" s="492"/>
      <c r="L3190" s="335"/>
      <c r="M3190" s="487"/>
      <c r="N3190" s="335"/>
    </row>
    <row r="3191" spans="11:14" x14ac:dyDescent="0.2">
      <c r="K3191" s="492"/>
      <c r="L3191" s="335"/>
      <c r="M3191" s="487"/>
      <c r="N3191" s="335"/>
    </row>
    <row r="3192" spans="11:14" x14ac:dyDescent="0.2">
      <c r="K3192" s="492"/>
      <c r="L3192" s="335"/>
      <c r="M3192" s="487"/>
      <c r="N3192" s="335"/>
    </row>
    <row r="3193" spans="11:14" x14ac:dyDescent="0.2">
      <c r="K3193" s="492"/>
      <c r="L3193" s="335"/>
      <c r="M3193" s="487"/>
      <c r="N3193" s="335"/>
    </row>
    <row r="3194" spans="11:14" x14ac:dyDescent="0.2">
      <c r="K3194" s="492"/>
      <c r="L3194" s="335"/>
      <c r="M3194" s="487"/>
      <c r="N3194" s="335"/>
    </row>
    <row r="3195" spans="11:14" x14ac:dyDescent="0.2">
      <c r="K3195" s="492"/>
      <c r="L3195" s="335"/>
      <c r="M3195" s="487"/>
      <c r="N3195" s="335"/>
    </row>
    <row r="3196" spans="11:14" x14ac:dyDescent="0.2">
      <c r="K3196" s="492"/>
      <c r="L3196" s="335"/>
      <c r="M3196" s="487"/>
      <c r="N3196" s="335"/>
    </row>
    <row r="3197" spans="11:14" x14ac:dyDescent="0.2">
      <c r="K3197" s="492"/>
      <c r="L3197" s="335"/>
      <c r="M3197" s="487"/>
      <c r="N3197" s="335"/>
    </row>
    <row r="3198" spans="11:14" x14ac:dyDescent="0.2">
      <c r="K3198" s="492"/>
      <c r="L3198" s="335"/>
      <c r="M3198" s="487"/>
      <c r="N3198" s="335"/>
    </row>
    <row r="3199" spans="11:14" x14ac:dyDescent="0.2">
      <c r="K3199" s="492"/>
      <c r="L3199" s="335"/>
      <c r="M3199" s="487"/>
      <c r="N3199" s="335"/>
    </row>
    <row r="3200" spans="11:14" x14ac:dyDescent="0.2">
      <c r="K3200" s="492"/>
      <c r="L3200" s="335"/>
      <c r="M3200" s="487"/>
      <c r="N3200" s="335"/>
    </row>
    <row r="3201" spans="11:14" x14ac:dyDescent="0.2">
      <c r="K3201" s="492"/>
      <c r="L3201" s="335"/>
      <c r="M3201" s="487"/>
      <c r="N3201" s="335"/>
    </row>
    <row r="3202" spans="11:14" x14ac:dyDescent="0.2">
      <c r="K3202" s="492"/>
      <c r="L3202" s="335"/>
      <c r="M3202" s="487"/>
      <c r="N3202" s="335"/>
    </row>
    <row r="3203" spans="11:14" x14ac:dyDescent="0.2">
      <c r="K3203" s="492"/>
      <c r="L3203" s="335"/>
      <c r="M3203" s="487"/>
      <c r="N3203" s="335"/>
    </row>
    <row r="3204" spans="11:14" x14ac:dyDescent="0.2">
      <c r="K3204" s="492"/>
      <c r="L3204" s="335"/>
      <c r="M3204" s="487"/>
      <c r="N3204" s="335"/>
    </row>
    <row r="3205" spans="11:14" x14ac:dyDescent="0.2">
      <c r="K3205" s="492"/>
      <c r="L3205" s="335"/>
      <c r="M3205" s="487"/>
      <c r="N3205" s="335"/>
    </row>
    <row r="3206" spans="11:14" x14ac:dyDescent="0.2">
      <c r="K3206" s="492"/>
      <c r="L3206" s="335"/>
      <c r="M3206" s="487"/>
      <c r="N3206" s="335"/>
    </row>
    <row r="3207" spans="11:14" x14ac:dyDescent="0.2">
      <c r="K3207" s="492"/>
      <c r="L3207" s="335"/>
      <c r="M3207" s="487"/>
      <c r="N3207" s="335"/>
    </row>
    <row r="3208" spans="11:14" x14ac:dyDescent="0.2">
      <c r="K3208" s="492"/>
      <c r="L3208" s="335"/>
      <c r="M3208" s="487"/>
      <c r="N3208" s="335"/>
    </row>
    <row r="3209" spans="11:14" x14ac:dyDescent="0.2">
      <c r="K3209" s="492"/>
      <c r="L3209" s="335"/>
      <c r="M3209" s="487"/>
      <c r="N3209" s="335"/>
    </row>
    <row r="3210" spans="11:14" x14ac:dyDescent="0.2">
      <c r="K3210" s="492"/>
      <c r="L3210" s="335"/>
      <c r="M3210" s="487"/>
      <c r="N3210" s="335"/>
    </row>
    <row r="3211" spans="11:14" x14ac:dyDescent="0.2">
      <c r="K3211" s="492"/>
      <c r="L3211" s="335"/>
      <c r="M3211" s="487"/>
      <c r="N3211" s="335"/>
    </row>
    <row r="3212" spans="11:14" x14ac:dyDescent="0.2">
      <c r="K3212" s="492"/>
      <c r="L3212" s="335"/>
      <c r="M3212" s="487"/>
      <c r="N3212" s="335"/>
    </row>
    <row r="3213" spans="11:14" x14ac:dyDescent="0.2">
      <c r="K3213" s="492"/>
      <c r="L3213" s="335"/>
      <c r="M3213" s="487"/>
      <c r="N3213" s="335"/>
    </row>
    <row r="3214" spans="11:14" x14ac:dyDescent="0.2">
      <c r="K3214" s="492"/>
      <c r="L3214" s="335"/>
      <c r="M3214" s="487"/>
      <c r="N3214" s="335"/>
    </row>
    <row r="3215" spans="11:14" x14ac:dyDescent="0.2">
      <c r="K3215" s="492"/>
      <c r="L3215" s="335"/>
      <c r="M3215" s="487"/>
      <c r="N3215" s="335"/>
    </row>
    <row r="3216" spans="11:14" x14ac:dyDescent="0.2">
      <c r="K3216" s="492"/>
      <c r="L3216" s="335"/>
      <c r="M3216" s="487"/>
      <c r="N3216" s="335"/>
    </row>
    <row r="3217" spans="11:14" x14ac:dyDescent="0.2">
      <c r="K3217" s="492"/>
      <c r="L3217" s="335"/>
      <c r="M3217" s="487"/>
      <c r="N3217" s="335"/>
    </row>
    <row r="3218" spans="11:14" x14ac:dyDescent="0.2">
      <c r="K3218" s="492"/>
      <c r="L3218" s="335"/>
      <c r="M3218" s="487"/>
      <c r="N3218" s="335"/>
    </row>
    <row r="3219" spans="11:14" x14ac:dyDescent="0.2">
      <c r="K3219" s="492"/>
      <c r="L3219" s="335"/>
      <c r="M3219" s="487"/>
      <c r="N3219" s="335"/>
    </row>
    <row r="3220" spans="11:14" x14ac:dyDescent="0.2">
      <c r="K3220" s="492"/>
      <c r="L3220" s="335"/>
      <c r="M3220" s="487"/>
      <c r="N3220" s="335"/>
    </row>
    <row r="3221" spans="11:14" x14ac:dyDescent="0.2">
      <c r="K3221" s="492"/>
      <c r="L3221" s="335"/>
      <c r="M3221" s="487"/>
      <c r="N3221" s="335"/>
    </row>
    <row r="3222" spans="11:14" x14ac:dyDescent="0.2">
      <c r="K3222" s="492"/>
      <c r="L3222" s="335"/>
      <c r="M3222" s="487"/>
      <c r="N3222" s="335"/>
    </row>
    <row r="3223" spans="11:14" x14ac:dyDescent="0.2">
      <c r="K3223" s="492"/>
      <c r="L3223" s="335"/>
      <c r="M3223" s="487"/>
      <c r="N3223" s="335"/>
    </row>
    <row r="3224" spans="11:14" x14ac:dyDescent="0.2">
      <c r="K3224" s="492"/>
      <c r="L3224" s="335"/>
      <c r="M3224" s="487"/>
      <c r="N3224" s="335"/>
    </row>
    <row r="3225" spans="11:14" x14ac:dyDescent="0.2">
      <c r="K3225" s="492"/>
      <c r="L3225" s="335"/>
      <c r="M3225" s="487"/>
      <c r="N3225" s="335"/>
    </row>
    <row r="3226" spans="11:14" x14ac:dyDescent="0.2">
      <c r="K3226" s="492"/>
      <c r="L3226" s="335"/>
      <c r="M3226" s="487"/>
      <c r="N3226" s="335"/>
    </row>
    <row r="3227" spans="11:14" x14ac:dyDescent="0.2">
      <c r="K3227" s="492"/>
      <c r="L3227" s="335"/>
      <c r="M3227" s="487"/>
      <c r="N3227" s="335"/>
    </row>
    <row r="3228" spans="11:14" x14ac:dyDescent="0.2">
      <c r="K3228" s="492"/>
      <c r="L3228" s="335"/>
      <c r="M3228" s="487"/>
      <c r="N3228" s="335"/>
    </row>
    <row r="3229" spans="11:14" x14ac:dyDescent="0.2">
      <c r="K3229" s="492"/>
      <c r="L3229" s="335"/>
      <c r="M3229" s="487"/>
      <c r="N3229" s="335"/>
    </row>
    <row r="3230" spans="11:14" x14ac:dyDescent="0.2">
      <c r="K3230" s="492"/>
      <c r="L3230" s="335"/>
      <c r="M3230" s="487"/>
      <c r="N3230" s="335"/>
    </row>
    <row r="3231" spans="11:14" x14ac:dyDescent="0.2">
      <c r="K3231" s="492"/>
      <c r="L3231" s="335"/>
      <c r="M3231" s="487"/>
      <c r="N3231" s="335"/>
    </row>
    <row r="3232" spans="11:14" x14ac:dyDescent="0.2">
      <c r="K3232" s="492"/>
      <c r="L3232" s="335"/>
      <c r="M3232" s="487"/>
      <c r="N3232" s="335"/>
    </row>
    <row r="3233" spans="11:14" x14ac:dyDescent="0.2">
      <c r="K3233" s="492"/>
      <c r="L3233" s="335"/>
      <c r="M3233" s="487"/>
      <c r="N3233" s="335"/>
    </row>
    <row r="3234" spans="11:14" x14ac:dyDescent="0.2">
      <c r="K3234" s="492"/>
      <c r="L3234" s="335"/>
      <c r="M3234" s="487"/>
      <c r="N3234" s="335"/>
    </row>
    <row r="3235" spans="11:14" x14ac:dyDescent="0.2">
      <c r="K3235" s="492"/>
      <c r="L3235" s="335"/>
      <c r="M3235" s="487"/>
      <c r="N3235" s="335"/>
    </row>
    <row r="3236" spans="11:14" x14ac:dyDescent="0.2">
      <c r="K3236" s="492"/>
      <c r="L3236" s="335"/>
      <c r="M3236" s="487"/>
      <c r="N3236" s="335"/>
    </row>
    <row r="3237" spans="11:14" x14ac:dyDescent="0.2">
      <c r="K3237" s="492"/>
      <c r="L3237" s="335"/>
      <c r="M3237" s="487"/>
      <c r="N3237" s="335"/>
    </row>
    <row r="3238" spans="11:14" x14ac:dyDescent="0.2">
      <c r="K3238" s="492"/>
      <c r="L3238" s="335"/>
      <c r="M3238" s="487"/>
      <c r="N3238" s="335"/>
    </row>
    <row r="3239" spans="11:14" x14ac:dyDescent="0.2">
      <c r="K3239" s="492"/>
      <c r="L3239" s="335"/>
      <c r="M3239" s="487"/>
      <c r="N3239" s="335"/>
    </row>
    <row r="3240" spans="11:14" x14ac:dyDescent="0.2">
      <c r="K3240" s="492"/>
      <c r="L3240" s="335"/>
      <c r="M3240" s="487"/>
      <c r="N3240" s="335"/>
    </row>
    <row r="3241" spans="11:14" x14ac:dyDescent="0.2">
      <c r="K3241" s="492"/>
      <c r="L3241" s="335"/>
      <c r="M3241" s="487"/>
      <c r="N3241" s="335"/>
    </row>
    <row r="3242" spans="11:14" x14ac:dyDescent="0.2">
      <c r="K3242" s="492"/>
      <c r="L3242" s="335"/>
      <c r="M3242" s="487"/>
      <c r="N3242" s="335"/>
    </row>
    <row r="3243" spans="11:14" x14ac:dyDescent="0.2">
      <c r="K3243" s="492"/>
      <c r="L3243" s="335"/>
      <c r="M3243" s="487"/>
      <c r="N3243" s="335"/>
    </row>
    <row r="3244" spans="11:14" x14ac:dyDescent="0.2">
      <c r="K3244" s="492"/>
      <c r="L3244" s="335"/>
      <c r="M3244" s="487"/>
      <c r="N3244" s="335"/>
    </row>
    <row r="3245" spans="11:14" x14ac:dyDescent="0.2">
      <c r="K3245" s="492"/>
      <c r="L3245" s="335"/>
      <c r="M3245" s="487"/>
      <c r="N3245" s="335"/>
    </row>
    <row r="3246" spans="11:14" x14ac:dyDescent="0.2">
      <c r="K3246" s="492"/>
      <c r="L3246" s="335"/>
      <c r="M3246" s="487"/>
      <c r="N3246" s="335"/>
    </row>
    <row r="3247" spans="11:14" x14ac:dyDescent="0.2">
      <c r="K3247" s="492"/>
      <c r="L3247" s="335"/>
      <c r="M3247" s="487"/>
      <c r="N3247" s="335"/>
    </row>
    <row r="3248" spans="11:14" x14ac:dyDescent="0.2">
      <c r="K3248" s="492"/>
      <c r="L3248" s="335"/>
      <c r="M3248" s="487"/>
      <c r="N3248" s="335"/>
    </row>
    <row r="3249" spans="11:14" x14ac:dyDescent="0.2">
      <c r="K3249" s="492"/>
      <c r="L3249" s="335"/>
      <c r="M3249" s="487"/>
      <c r="N3249" s="335"/>
    </row>
    <row r="3250" spans="11:14" x14ac:dyDescent="0.2">
      <c r="K3250" s="492"/>
      <c r="L3250" s="335"/>
      <c r="M3250" s="487"/>
      <c r="N3250" s="335"/>
    </row>
    <row r="3251" spans="11:14" x14ac:dyDescent="0.2">
      <c r="K3251" s="492"/>
      <c r="L3251" s="335"/>
      <c r="M3251" s="487"/>
      <c r="N3251" s="335"/>
    </row>
    <row r="3252" spans="11:14" x14ac:dyDescent="0.2">
      <c r="K3252" s="492"/>
      <c r="L3252" s="335"/>
      <c r="M3252" s="487"/>
      <c r="N3252" s="335"/>
    </row>
    <row r="3253" spans="11:14" x14ac:dyDescent="0.2">
      <c r="K3253" s="492"/>
      <c r="L3253" s="335"/>
      <c r="M3253" s="487"/>
      <c r="N3253" s="335"/>
    </row>
    <row r="3254" spans="11:14" x14ac:dyDescent="0.2">
      <c r="K3254" s="492"/>
      <c r="L3254" s="335"/>
      <c r="M3254" s="487"/>
      <c r="N3254" s="335"/>
    </row>
    <row r="3255" spans="11:14" x14ac:dyDescent="0.2">
      <c r="K3255" s="492"/>
      <c r="L3255" s="335"/>
      <c r="M3255" s="487"/>
      <c r="N3255" s="335"/>
    </row>
    <row r="3256" spans="11:14" x14ac:dyDescent="0.2">
      <c r="K3256" s="492"/>
      <c r="L3256" s="335"/>
      <c r="M3256" s="487"/>
      <c r="N3256" s="335"/>
    </row>
    <row r="3257" spans="11:14" x14ac:dyDescent="0.2">
      <c r="K3257" s="492"/>
      <c r="L3257" s="335"/>
      <c r="M3257" s="487"/>
      <c r="N3257" s="335"/>
    </row>
    <row r="3258" spans="11:14" x14ac:dyDescent="0.2">
      <c r="K3258" s="492"/>
      <c r="L3258" s="335"/>
      <c r="M3258" s="487"/>
      <c r="N3258" s="335"/>
    </row>
    <row r="3259" spans="11:14" x14ac:dyDescent="0.2">
      <c r="K3259" s="492"/>
      <c r="L3259" s="335"/>
      <c r="M3259" s="487"/>
      <c r="N3259" s="335"/>
    </row>
    <row r="3260" spans="11:14" x14ac:dyDescent="0.2">
      <c r="K3260" s="492"/>
      <c r="L3260" s="335"/>
      <c r="M3260" s="487"/>
      <c r="N3260" s="335"/>
    </row>
    <row r="3261" spans="11:14" x14ac:dyDescent="0.2">
      <c r="K3261" s="492"/>
      <c r="L3261" s="335"/>
      <c r="M3261" s="487"/>
      <c r="N3261" s="335"/>
    </row>
    <row r="3262" spans="11:14" x14ac:dyDescent="0.2">
      <c r="K3262" s="492"/>
      <c r="L3262" s="335"/>
      <c r="M3262" s="487"/>
      <c r="N3262" s="335"/>
    </row>
    <row r="3263" spans="11:14" x14ac:dyDescent="0.2">
      <c r="K3263" s="492"/>
      <c r="L3263" s="335"/>
      <c r="M3263" s="487"/>
      <c r="N3263" s="335"/>
    </row>
    <row r="3264" spans="11:14" x14ac:dyDescent="0.2">
      <c r="K3264" s="492"/>
      <c r="L3264" s="335"/>
      <c r="M3264" s="487"/>
      <c r="N3264" s="335"/>
    </row>
    <row r="3265" spans="11:14" x14ac:dyDescent="0.2">
      <c r="K3265" s="492"/>
      <c r="L3265" s="335"/>
      <c r="M3265" s="487"/>
      <c r="N3265" s="335"/>
    </row>
    <row r="3266" spans="11:14" x14ac:dyDescent="0.2">
      <c r="K3266" s="492"/>
      <c r="L3266" s="335"/>
      <c r="M3266" s="487"/>
      <c r="N3266" s="335"/>
    </row>
    <row r="3267" spans="11:14" x14ac:dyDescent="0.2">
      <c r="K3267" s="492"/>
      <c r="L3267" s="335"/>
      <c r="M3267" s="487"/>
      <c r="N3267" s="335"/>
    </row>
    <row r="3268" spans="11:14" x14ac:dyDescent="0.2">
      <c r="K3268" s="492"/>
      <c r="L3268" s="335"/>
      <c r="M3268" s="487"/>
      <c r="N3268" s="335"/>
    </row>
    <row r="3269" spans="11:14" x14ac:dyDescent="0.2">
      <c r="K3269" s="492"/>
      <c r="L3269" s="335"/>
      <c r="M3269" s="487"/>
      <c r="N3269" s="335"/>
    </row>
    <row r="3270" spans="11:14" x14ac:dyDescent="0.2">
      <c r="K3270" s="492"/>
      <c r="L3270" s="335"/>
      <c r="M3270" s="487"/>
      <c r="N3270" s="335"/>
    </row>
    <row r="3271" spans="11:14" x14ac:dyDescent="0.2">
      <c r="K3271" s="492"/>
      <c r="L3271" s="335"/>
      <c r="M3271" s="487"/>
      <c r="N3271" s="335"/>
    </row>
    <row r="3272" spans="11:14" x14ac:dyDescent="0.2">
      <c r="K3272" s="492"/>
      <c r="L3272" s="335"/>
      <c r="M3272" s="487"/>
      <c r="N3272" s="335"/>
    </row>
    <row r="3273" spans="11:14" x14ac:dyDescent="0.2">
      <c r="K3273" s="492"/>
      <c r="L3273" s="335"/>
      <c r="M3273" s="487"/>
      <c r="N3273" s="335"/>
    </row>
    <row r="3274" spans="11:14" x14ac:dyDescent="0.2">
      <c r="K3274" s="492"/>
      <c r="L3274" s="335"/>
      <c r="M3274" s="487"/>
      <c r="N3274" s="335"/>
    </row>
    <row r="3275" spans="11:14" x14ac:dyDescent="0.2">
      <c r="K3275" s="492"/>
      <c r="L3275" s="335"/>
      <c r="M3275" s="487"/>
      <c r="N3275" s="335"/>
    </row>
    <row r="3276" spans="11:14" x14ac:dyDescent="0.2">
      <c r="K3276" s="492"/>
      <c r="L3276" s="335"/>
      <c r="M3276" s="487"/>
      <c r="N3276" s="335"/>
    </row>
    <row r="3277" spans="11:14" x14ac:dyDescent="0.2">
      <c r="K3277" s="492"/>
      <c r="L3277" s="335"/>
      <c r="M3277" s="487"/>
      <c r="N3277" s="335"/>
    </row>
    <row r="3278" spans="11:14" x14ac:dyDescent="0.2">
      <c r="K3278" s="492"/>
      <c r="L3278" s="335"/>
      <c r="M3278" s="487"/>
      <c r="N3278" s="335"/>
    </row>
    <row r="3279" spans="11:14" x14ac:dyDescent="0.2">
      <c r="K3279" s="492"/>
      <c r="L3279" s="335"/>
      <c r="M3279" s="487"/>
      <c r="N3279" s="335"/>
    </row>
    <row r="3280" spans="11:14" x14ac:dyDescent="0.2">
      <c r="K3280" s="492"/>
      <c r="L3280" s="335"/>
      <c r="M3280" s="487"/>
      <c r="N3280" s="335"/>
    </row>
    <row r="3281" spans="11:14" x14ac:dyDescent="0.2">
      <c r="K3281" s="492"/>
      <c r="L3281" s="335"/>
      <c r="M3281" s="487"/>
      <c r="N3281" s="335"/>
    </row>
    <row r="3282" spans="11:14" x14ac:dyDescent="0.2">
      <c r="K3282" s="492"/>
      <c r="L3282" s="335"/>
      <c r="M3282" s="487"/>
      <c r="N3282" s="335"/>
    </row>
    <row r="3283" spans="11:14" x14ac:dyDescent="0.2">
      <c r="K3283" s="492"/>
      <c r="L3283" s="335"/>
      <c r="M3283" s="487"/>
      <c r="N3283" s="335"/>
    </row>
    <row r="3284" spans="11:14" x14ac:dyDescent="0.2">
      <c r="K3284" s="492"/>
      <c r="L3284" s="335"/>
      <c r="M3284" s="487"/>
      <c r="N3284" s="335"/>
    </row>
    <row r="3285" spans="11:14" x14ac:dyDescent="0.2">
      <c r="K3285" s="492"/>
      <c r="L3285" s="335"/>
      <c r="M3285" s="487"/>
      <c r="N3285" s="335"/>
    </row>
    <row r="3286" spans="11:14" x14ac:dyDescent="0.2">
      <c r="K3286" s="492"/>
      <c r="L3286" s="335"/>
      <c r="M3286" s="487"/>
      <c r="N3286" s="335"/>
    </row>
    <row r="3287" spans="11:14" x14ac:dyDescent="0.2">
      <c r="K3287" s="492"/>
      <c r="L3287" s="335"/>
      <c r="M3287" s="487"/>
      <c r="N3287" s="335"/>
    </row>
    <row r="3288" spans="11:14" x14ac:dyDescent="0.2">
      <c r="K3288" s="492"/>
      <c r="L3288" s="335"/>
      <c r="M3288" s="487"/>
      <c r="N3288" s="335"/>
    </row>
    <row r="3289" spans="11:14" x14ac:dyDescent="0.2">
      <c r="K3289" s="492"/>
      <c r="L3289" s="335"/>
      <c r="M3289" s="487"/>
      <c r="N3289" s="335"/>
    </row>
    <row r="3290" spans="11:14" x14ac:dyDescent="0.2">
      <c r="K3290" s="492"/>
      <c r="L3290" s="335"/>
      <c r="M3290" s="487"/>
      <c r="N3290" s="335"/>
    </row>
    <row r="3291" spans="11:14" x14ac:dyDescent="0.2">
      <c r="K3291" s="492"/>
      <c r="L3291" s="335"/>
      <c r="M3291" s="487"/>
      <c r="N3291" s="335"/>
    </row>
    <row r="3292" spans="11:14" x14ac:dyDescent="0.2">
      <c r="K3292" s="492"/>
      <c r="L3292" s="335"/>
      <c r="M3292" s="487"/>
      <c r="N3292" s="335"/>
    </row>
    <row r="3293" spans="11:14" x14ac:dyDescent="0.2">
      <c r="K3293" s="492"/>
      <c r="L3293" s="335"/>
      <c r="M3293" s="487"/>
      <c r="N3293" s="335"/>
    </row>
    <row r="3294" spans="11:14" x14ac:dyDescent="0.2">
      <c r="K3294" s="492"/>
      <c r="L3294" s="335"/>
      <c r="M3294" s="487"/>
      <c r="N3294" s="335"/>
    </row>
    <row r="3295" spans="11:14" x14ac:dyDescent="0.2">
      <c r="K3295" s="492"/>
      <c r="L3295" s="335"/>
      <c r="M3295" s="487"/>
      <c r="N3295" s="335"/>
    </row>
    <row r="3296" spans="11:14" x14ac:dyDescent="0.2">
      <c r="K3296" s="492"/>
      <c r="L3296" s="335"/>
      <c r="M3296" s="487"/>
      <c r="N3296" s="335"/>
    </row>
    <row r="3297" spans="11:14" x14ac:dyDescent="0.2">
      <c r="K3297" s="492"/>
      <c r="L3297" s="335"/>
      <c r="M3297" s="487"/>
      <c r="N3297" s="335"/>
    </row>
    <row r="3298" spans="11:14" x14ac:dyDescent="0.2">
      <c r="K3298" s="492"/>
      <c r="L3298" s="335"/>
      <c r="M3298" s="487"/>
      <c r="N3298" s="335"/>
    </row>
    <row r="3299" spans="11:14" x14ac:dyDescent="0.2">
      <c r="K3299" s="492"/>
      <c r="L3299" s="335"/>
      <c r="M3299" s="487"/>
      <c r="N3299" s="335"/>
    </row>
    <row r="3300" spans="11:14" x14ac:dyDescent="0.2">
      <c r="K3300" s="492"/>
      <c r="L3300" s="335"/>
      <c r="M3300" s="487"/>
      <c r="N3300" s="335"/>
    </row>
    <row r="3301" spans="11:14" x14ac:dyDescent="0.2">
      <c r="K3301" s="492"/>
      <c r="L3301" s="335"/>
      <c r="M3301" s="487"/>
      <c r="N3301" s="335"/>
    </row>
    <row r="3302" spans="11:14" x14ac:dyDescent="0.2">
      <c r="K3302" s="492"/>
      <c r="L3302" s="335"/>
      <c r="M3302" s="487"/>
      <c r="N3302" s="335"/>
    </row>
    <row r="3303" spans="11:14" x14ac:dyDescent="0.2">
      <c r="K3303" s="492"/>
      <c r="L3303" s="335"/>
      <c r="M3303" s="487"/>
      <c r="N3303" s="335"/>
    </row>
    <row r="3304" spans="11:14" x14ac:dyDescent="0.2">
      <c r="K3304" s="492"/>
      <c r="L3304" s="335"/>
      <c r="M3304" s="487"/>
      <c r="N3304" s="335"/>
    </row>
    <row r="3305" spans="11:14" x14ac:dyDescent="0.2">
      <c r="K3305" s="492"/>
      <c r="L3305" s="335"/>
      <c r="M3305" s="487"/>
      <c r="N3305" s="335"/>
    </row>
    <row r="3306" spans="11:14" x14ac:dyDescent="0.2">
      <c r="K3306" s="492"/>
      <c r="L3306" s="335"/>
      <c r="M3306" s="487"/>
      <c r="N3306" s="335"/>
    </row>
    <row r="3307" spans="11:14" x14ac:dyDescent="0.2">
      <c r="K3307" s="492"/>
      <c r="L3307" s="335"/>
      <c r="M3307" s="487"/>
      <c r="N3307" s="335"/>
    </row>
    <row r="3308" spans="11:14" x14ac:dyDescent="0.2">
      <c r="K3308" s="492"/>
      <c r="L3308" s="335"/>
      <c r="M3308" s="487"/>
      <c r="N3308" s="335"/>
    </row>
    <row r="3309" spans="11:14" x14ac:dyDescent="0.2">
      <c r="K3309" s="492"/>
      <c r="L3309" s="335"/>
      <c r="M3309" s="487"/>
      <c r="N3309" s="335"/>
    </row>
    <row r="3310" spans="11:14" x14ac:dyDescent="0.2">
      <c r="K3310" s="492"/>
      <c r="L3310" s="335"/>
      <c r="M3310" s="487"/>
      <c r="N3310" s="335"/>
    </row>
    <row r="3311" spans="11:14" x14ac:dyDescent="0.2">
      <c r="K3311" s="492"/>
      <c r="L3311" s="335"/>
      <c r="M3311" s="487"/>
      <c r="N3311" s="335"/>
    </row>
    <row r="3312" spans="11:14" x14ac:dyDescent="0.2">
      <c r="K3312" s="492"/>
      <c r="L3312" s="335"/>
      <c r="M3312" s="487"/>
      <c r="N3312" s="335"/>
    </row>
    <row r="3313" spans="11:14" x14ac:dyDescent="0.2">
      <c r="K3313" s="492"/>
      <c r="L3313" s="335"/>
      <c r="M3313" s="487"/>
      <c r="N3313" s="335"/>
    </row>
    <row r="3314" spans="11:14" x14ac:dyDescent="0.2">
      <c r="K3314" s="492"/>
      <c r="L3314" s="335"/>
      <c r="M3314" s="487"/>
      <c r="N3314" s="335"/>
    </row>
    <row r="3315" spans="11:14" x14ac:dyDescent="0.2">
      <c r="K3315" s="492"/>
      <c r="L3315" s="335"/>
      <c r="M3315" s="487"/>
      <c r="N3315" s="335"/>
    </row>
    <row r="3316" spans="11:14" x14ac:dyDescent="0.2">
      <c r="K3316" s="492"/>
      <c r="L3316" s="335"/>
      <c r="M3316" s="487"/>
      <c r="N3316" s="335"/>
    </row>
    <row r="3317" spans="11:14" x14ac:dyDescent="0.2">
      <c r="K3317" s="492"/>
      <c r="L3317" s="335"/>
      <c r="M3317" s="487"/>
      <c r="N3317" s="335"/>
    </row>
    <row r="3318" spans="11:14" x14ac:dyDescent="0.2">
      <c r="K3318" s="492"/>
      <c r="L3318" s="335"/>
      <c r="M3318" s="487"/>
      <c r="N3318" s="335"/>
    </row>
    <row r="3319" spans="11:14" x14ac:dyDescent="0.2">
      <c r="K3319" s="492"/>
      <c r="L3319" s="335"/>
      <c r="M3319" s="487"/>
      <c r="N3319" s="335"/>
    </row>
    <row r="3320" spans="11:14" x14ac:dyDescent="0.2">
      <c r="K3320" s="492"/>
      <c r="L3320" s="335"/>
      <c r="M3320" s="487"/>
      <c r="N3320" s="335"/>
    </row>
    <row r="3321" spans="11:14" x14ac:dyDescent="0.2">
      <c r="K3321" s="492"/>
      <c r="L3321" s="335"/>
      <c r="M3321" s="487"/>
      <c r="N3321" s="335"/>
    </row>
    <row r="3322" spans="11:14" x14ac:dyDescent="0.2">
      <c r="K3322" s="492"/>
      <c r="L3322" s="335"/>
      <c r="M3322" s="487"/>
      <c r="N3322" s="335"/>
    </row>
    <row r="3323" spans="11:14" x14ac:dyDescent="0.2">
      <c r="K3323" s="492"/>
      <c r="L3323" s="335"/>
      <c r="M3323" s="487"/>
      <c r="N3323" s="335"/>
    </row>
    <row r="3324" spans="11:14" x14ac:dyDescent="0.2">
      <c r="K3324" s="492"/>
      <c r="L3324" s="335"/>
      <c r="M3324" s="487"/>
      <c r="N3324" s="335"/>
    </row>
    <row r="3325" spans="11:14" x14ac:dyDescent="0.2">
      <c r="K3325" s="492"/>
      <c r="L3325" s="335"/>
      <c r="M3325" s="487"/>
      <c r="N3325" s="335"/>
    </row>
    <row r="3326" spans="11:14" x14ac:dyDescent="0.2">
      <c r="K3326" s="492"/>
      <c r="L3326" s="335"/>
      <c r="M3326" s="487"/>
      <c r="N3326" s="335"/>
    </row>
    <row r="3327" spans="11:14" x14ac:dyDescent="0.2">
      <c r="K3327" s="492"/>
      <c r="L3327" s="335"/>
      <c r="M3327" s="487"/>
      <c r="N3327" s="335"/>
    </row>
    <row r="3328" spans="11:14" x14ac:dyDescent="0.2">
      <c r="K3328" s="492"/>
      <c r="L3328" s="335"/>
      <c r="M3328" s="487"/>
      <c r="N3328" s="335"/>
    </row>
    <row r="3329" spans="11:14" x14ac:dyDescent="0.2">
      <c r="K3329" s="492"/>
      <c r="L3329" s="335"/>
      <c r="M3329" s="487"/>
      <c r="N3329" s="335"/>
    </row>
    <row r="3330" spans="11:14" x14ac:dyDescent="0.2">
      <c r="K3330" s="492"/>
      <c r="L3330" s="335"/>
      <c r="M3330" s="487"/>
      <c r="N3330" s="335"/>
    </row>
    <row r="3331" spans="11:14" x14ac:dyDescent="0.2">
      <c r="K3331" s="492"/>
      <c r="L3331" s="335"/>
      <c r="M3331" s="487"/>
      <c r="N3331" s="335"/>
    </row>
    <row r="3332" spans="11:14" x14ac:dyDescent="0.2">
      <c r="K3332" s="492"/>
      <c r="L3332" s="335"/>
      <c r="M3332" s="487"/>
      <c r="N3332" s="335"/>
    </row>
    <row r="3333" spans="11:14" x14ac:dyDescent="0.2">
      <c r="K3333" s="492"/>
      <c r="L3333" s="335"/>
      <c r="M3333" s="487"/>
      <c r="N3333" s="335"/>
    </row>
    <row r="3334" spans="11:14" x14ac:dyDescent="0.2">
      <c r="K3334" s="492"/>
      <c r="L3334" s="335"/>
      <c r="M3334" s="487"/>
      <c r="N3334" s="335"/>
    </row>
    <row r="3335" spans="11:14" x14ac:dyDescent="0.2">
      <c r="K3335" s="492"/>
      <c r="L3335" s="335"/>
      <c r="M3335" s="487"/>
      <c r="N3335" s="335"/>
    </row>
    <row r="3336" spans="11:14" x14ac:dyDescent="0.2">
      <c r="K3336" s="492"/>
      <c r="L3336" s="335"/>
      <c r="M3336" s="487"/>
      <c r="N3336" s="335"/>
    </row>
    <row r="3337" spans="11:14" x14ac:dyDescent="0.2">
      <c r="K3337" s="492"/>
      <c r="L3337" s="335"/>
      <c r="M3337" s="487"/>
      <c r="N3337" s="335"/>
    </row>
    <row r="3338" spans="11:14" x14ac:dyDescent="0.2">
      <c r="K3338" s="492"/>
      <c r="L3338" s="335"/>
      <c r="M3338" s="487"/>
      <c r="N3338" s="335"/>
    </row>
    <row r="3339" spans="11:14" x14ac:dyDescent="0.2">
      <c r="K3339" s="492"/>
      <c r="L3339" s="335"/>
      <c r="M3339" s="487"/>
      <c r="N3339" s="335"/>
    </row>
    <row r="3340" spans="11:14" x14ac:dyDescent="0.2">
      <c r="K3340" s="492"/>
      <c r="L3340" s="335"/>
      <c r="M3340" s="487"/>
      <c r="N3340" s="335"/>
    </row>
    <row r="3341" spans="11:14" x14ac:dyDescent="0.2">
      <c r="K3341" s="492"/>
      <c r="L3341" s="335"/>
      <c r="M3341" s="487"/>
      <c r="N3341" s="335"/>
    </row>
    <row r="3342" spans="11:14" x14ac:dyDescent="0.2">
      <c r="K3342" s="492"/>
      <c r="L3342" s="335"/>
      <c r="M3342" s="487"/>
      <c r="N3342" s="335"/>
    </row>
    <row r="3343" spans="11:14" x14ac:dyDescent="0.2">
      <c r="K3343" s="492"/>
      <c r="L3343" s="335"/>
      <c r="M3343" s="487"/>
      <c r="N3343" s="335"/>
    </row>
    <row r="3344" spans="11:14" x14ac:dyDescent="0.2">
      <c r="K3344" s="492"/>
      <c r="L3344" s="335"/>
      <c r="M3344" s="487"/>
      <c r="N3344" s="335"/>
    </row>
    <row r="3345" spans="11:14" x14ac:dyDescent="0.2">
      <c r="K3345" s="492"/>
      <c r="L3345" s="335"/>
      <c r="M3345" s="487"/>
      <c r="N3345" s="335"/>
    </row>
    <row r="3346" spans="11:14" x14ac:dyDescent="0.2">
      <c r="K3346" s="492"/>
      <c r="L3346" s="335"/>
      <c r="M3346" s="487"/>
      <c r="N3346" s="335"/>
    </row>
    <row r="3347" spans="11:14" x14ac:dyDescent="0.2">
      <c r="K3347" s="492"/>
      <c r="L3347" s="335"/>
      <c r="M3347" s="487"/>
      <c r="N3347" s="335"/>
    </row>
    <row r="3348" spans="11:14" x14ac:dyDescent="0.2">
      <c r="K3348" s="492"/>
      <c r="L3348" s="335"/>
      <c r="M3348" s="487"/>
      <c r="N3348" s="335"/>
    </row>
    <row r="3349" spans="11:14" x14ac:dyDescent="0.2">
      <c r="K3349" s="492"/>
      <c r="L3349" s="335"/>
      <c r="M3349" s="487"/>
      <c r="N3349" s="335"/>
    </row>
    <row r="3350" spans="11:14" x14ac:dyDescent="0.2">
      <c r="K3350" s="492"/>
      <c r="L3350" s="335"/>
      <c r="M3350" s="487"/>
      <c r="N3350" s="335"/>
    </row>
    <row r="3351" spans="11:14" x14ac:dyDescent="0.2">
      <c r="K3351" s="492"/>
      <c r="L3351" s="335"/>
      <c r="M3351" s="487"/>
      <c r="N3351" s="335"/>
    </row>
    <row r="3352" spans="11:14" x14ac:dyDescent="0.2">
      <c r="K3352" s="492"/>
      <c r="L3352" s="335"/>
      <c r="M3352" s="487"/>
      <c r="N3352" s="335"/>
    </row>
    <row r="3353" spans="11:14" x14ac:dyDescent="0.2">
      <c r="K3353" s="492"/>
      <c r="L3353" s="335"/>
      <c r="M3353" s="487"/>
      <c r="N3353" s="335"/>
    </row>
    <row r="3354" spans="11:14" x14ac:dyDescent="0.2">
      <c r="K3354" s="492"/>
      <c r="L3354" s="335"/>
      <c r="M3354" s="487"/>
      <c r="N3354" s="335"/>
    </row>
    <row r="3355" spans="11:14" x14ac:dyDescent="0.2">
      <c r="K3355" s="492"/>
      <c r="L3355" s="335"/>
      <c r="M3355" s="487"/>
      <c r="N3355" s="335"/>
    </row>
    <row r="3356" spans="11:14" x14ac:dyDescent="0.2">
      <c r="K3356" s="492"/>
      <c r="L3356" s="335"/>
      <c r="M3356" s="487"/>
      <c r="N3356" s="335"/>
    </row>
    <row r="3357" spans="11:14" x14ac:dyDescent="0.2">
      <c r="K3357" s="492"/>
      <c r="L3357" s="335"/>
      <c r="M3357" s="487"/>
      <c r="N3357" s="335"/>
    </row>
    <row r="3358" spans="11:14" x14ac:dyDescent="0.2">
      <c r="K3358" s="492"/>
      <c r="L3358" s="335"/>
      <c r="M3358" s="487"/>
      <c r="N3358" s="335"/>
    </row>
    <row r="3359" spans="11:14" x14ac:dyDescent="0.2">
      <c r="K3359" s="492"/>
      <c r="L3359" s="335"/>
      <c r="M3359" s="487"/>
      <c r="N3359" s="335"/>
    </row>
    <row r="3360" spans="11:14" x14ac:dyDescent="0.2">
      <c r="K3360" s="492"/>
      <c r="L3360" s="335"/>
      <c r="M3360" s="487"/>
      <c r="N3360" s="335"/>
    </row>
    <row r="3361" spans="11:14" x14ac:dyDescent="0.2">
      <c r="K3361" s="492"/>
      <c r="L3361" s="335"/>
      <c r="M3361" s="487"/>
      <c r="N3361" s="335"/>
    </row>
    <row r="3362" spans="11:14" x14ac:dyDescent="0.2">
      <c r="K3362" s="492"/>
      <c r="L3362" s="335"/>
      <c r="M3362" s="487"/>
      <c r="N3362" s="335"/>
    </row>
    <row r="3363" spans="11:14" x14ac:dyDescent="0.2">
      <c r="K3363" s="492"/>
      <c r="L3363" s="335"/>
      <c r="M3363" s="487"/>
      <c r="N3363" s="335"/>
    </row>
    <row r="3364" spans="11:14" x14ac:dyDescent="0.2">
      <c r="K3364" s="492"/>
      <c r="L3364" s="335"/>
      <c r="M3364" s="487"/>
      <c r="N3364" s="335"/>
    </row>
    <row r="3365" spans="11:14" x14ac:dyDescent="0.2">
      <c r="K3365" s="492"/>
      <c r="L3365" s="335"/>
      <c r="M3365" s="487"/>
      <c r="N3365" s="335"/>
    </row>
    <row r="3366" spans="11:14" x14ac:dyDescent="0.2">
      <c r="K3366" s="492"/>
      <c r="L3366" s="335"/>
      <c r="M3366" s="487"/>
      <c r="N3366" s="335"/>
    </row>
    <row r="3367" spans="11:14" x14ac:dyDescent="0.2">
      <c r="K3367" s="492"/>
      <c r="L3367" s="335"/>
      <c r="M3367" s="487"/>
      <c r="N3367" s="335"/>
    </row>
    <row r="3368" spans="11:14" x14ac:dyDescent="0.2">
      <c r="K3368" s="492"/>
      <c r="L3368" s="335"/>
      <c r="M3368" s="487"/>
      <c r="N3368" s="335"/>
    </row>
    <row r="3369" spans="11:14" x14ac:dyDescent="0.2">
      <c r="K3369" s="492"/>
      <c r="L3369" s="335"/>
      <c r="M3369" s="487"/>
      <c r="N3369" s="335"/>
    </row>
    <row r="3370" spans="11:14" x14ac:dyDescent="0.2">
      <c r="K3370" s="492"/>
      <c r="L3370" s="335"/>
      <c r="M3370" s="487"/>
      <c r="N3370" s="335"/>
    </row>
    <row r="3371" spans="11:14" x14ac:dyDescent="0.2">
      <c r="K3371" s="492"/>
      <c r="L3371" s="335"/>
      <c r="M3371" s="487"/>
      <c r="N3371" s="335"/>
    </row>
    <row r="3372" spans="11:14" x14ac:dyDescent="0.2">
      <c r="K3372" s="492"/>
      <c r="L3372" s="335"/>
      <c r="M3372" s="487"/>
      <c r="N3372" s="335"/>
    </row>
    <row r="3373" spans="11:14" x14ac:dyDescent="0.2">
      <c r="K3373" s="492"/>
      <c r="L3373" s="335"/>
      <c r="M3373" s="487"/>
      <c r="N3373" s="335"/>
    </row>
    <row r="3374" spans="11:14" x14ac:dyDescent="0.2">
      <c r="K3374" s="492"/>
      <c r="L3374" s="335"/>
      <c r="M3374" s="487"/>
      <c r="N3374" s="335"/>
    </row>
    <row r="3375" spans="11:14" x14ac:dyDescent="0.2">
      <c r="K3375" s="492"/>
      <c r="L3375" s="335"/>
      <c r="M3375" s="487"/>
      <c r="N3375" s="335"/>
    </row>
    <row r="3376" spans="11:14" x14ac:dyDescent="0.2">
      <c r="K3376" s="492"/>
      <c r="L3376" s="335"/>
      <c r="M3376" s="487"/>
      <c r="N3376" s="335"/>
    </row>
    <row r="3377" spans="11:14" x14ac:dyDescent="0.2">
      <c r="K3377" s="492"/>
      <c r="L3377" s="335"/>
      <c r="M3377" s="487"/>
      <c r="N3377" s="335"/>
    </row>
    <row r="3378" spans="11:14" x14ac:dyDescent="0.2">
      <c r="K3378" s="492"/>
      <c r="L3378" s="335"/>
      <c r="M3378" s="487"/>
      <c r="N3378" s="335"/>
    </row>
    <row r="3379" spans="11:14" x14ac:dyDescent="0.2">
      <c r="K3379" s="492"/>
      <c r="L3379" s="335"/>
      <c r="M3379" s="487"/>
      <c r="N3379" s="335"/>
    </row>
    <row r="3380" spans="11:14" x14ac:dyDescent="0.2">
      <c r="K3380" s="492"/>
      <c r="L3380" s="335"/>
      <c r="M3380" s="487"/>
      <c r="N3380" s="335"/>
    </row>
    <row r="3381" spans="11:14" x14ac:dyDescent="0.2">
      <c r="K3381" s="492"/>
      <c r="L3381" s="335"/>
      <c r="M3381" s="487"/>
      <c r="N3381" s="335"/>
    </row>
    <row r="3382" spans="11:14" x14ac:dyDescent="0.2">
      <c r="K3382" s="492"/>
      <c r="L3382" s="335"/>
      <c r="M3382" s="487"/>
      <c r="N3382" s="335"/>
    </row>
    <row r="3383" spans="11:14" x14ac:dyDescent="0.2">
      <c r="K3383" s="492"/>
      <c r="L3383" s="335"/>
      <c r="M3383" s="487"/>
      <c r="N3383" s="335"/>
    </row>
    <row r="3384" spans="11:14" x14ac:dyDescent="0.2">
      <c r="K3384" s="492"/>
      <c r="L3384" s="335"/>
      <c r="M3384" s="487"/>
      <c r="N3384" s="335"/>
    </row>
    <row r="3385" spans="11:14" x14ac:dyDescent="0.2">
      <c r="K3385" s="492"/>
      <c r="L3385" s="335"/>
      <c r="M3385" s="487"/>
      <c r="N3385" s="335"/>
    </row>
    <row r="3386" spans="11:14" x14ac:dyDescent="0.2">
      <c r="K3386" s="492"/>
      <c r="L3386" s="335"/>
      <c r="M3386" s="487"/>
      <c r="N3386" s="335"/>
    </row>
    <row r="3387" spans="11:14" x14ac:dyDescent="0.2">
      <c r="K3387" s="492"/>
      <c r="L3387" s="335"/>
      <c r="M3387" s="487"/>
      <c r="N3387" s="335"/>
    </row>
    <row r="3388" spans="11:14" x14ac:dyDescent="0.2">
      <c r="K3388" s="492"/>
      <c r="L3388" s="335"/>
      <c r="M3388" s="487"/>
      <c r="N3388" s="335"/>
    </row>
    <row r="3389" spans="11:14" x14ac:dyDescent="0.2">
      <c r="K3389" s="492"/>
      <c r="L3389" s="335"/>
      <c r="M3389" s="487"/>
      <c r="N3389" s="335"/>
    </row>
    <row r="3390" spans="11:14" x14ac:dyDescent="0.2">
      <c r="K3390" s="492"/>
      <c r="L3390" s="335"/>
      <c r="M3390" s="487"/>
      <c r="N3390" s="335"/>
    </row>
    <row r="3391" spans="11:14" x14ac:dyDescent="0.2">
      <c r="K3391" s="492"/>
      <c r="L3391" s="335"/>
      <c r="M3391" s="487"/>
      <c r="N3391" s="335"/>
    </row>
    <row r="3392" spans="11:14" x14ac:dyDescent="0.2">
      <c r="K3392" s="492"/>
      <c r="L3392" s="335"/>
      <c r="M3392" s="487"/>
      <c r="N3392" s="335"/>
    </row>
    <row r="3393" spans="11:14" x14ac:dyDescent="0.2">
      <c r="K3393" s="492"/>
      <c r="L3393" s="335"/>
      <c r="M3393" s="487"/>
      <c r="N3393" s="335"/>
    </row>
    <row r="3394" spans="11:14" x14ac:dyDescent="0.2">
      <c r="K3394" s="492"/>
      <c r="L3394" s="335"/>
      <c r="M3394" s="487"/>
      <c r="N3394" s="335"/>
    </row>
    <row r="3395" spans="11:14" x14ac:dyDescent="0.2">
      <c r="K3395" s="492"/>
      <c r="L3395" s="335"/>
      <c r="M3395" s="487"/>
      <c r="N3395" s="335"/>
    </row>
    <row r="3396" spans="11:14" x14ac:dyDescent="0.2">
      <c r="K3396" s="492"/>
      <c r="L3396" s="335"/>
      <c r="M3396" s="487"/>
      <c r="N3396" s="335"/>
    </row>
    <row r="3397" spans="11:14" x14ac:dyDescent="0.2">
      <c r="K3397" s="492"/>
      <c r="L3397" s="335"/>
      <c r="M3397" s="487"/>
      <c r="N3397" s="335"/>
    </row>
    <row r="3398" spans="11:14" x14ac:dyDescent="0.2">
      <c r="K3398" s="492"/>
      <c r="L3398" s="335"/>
      <c r="M3398" s="487"/>
      <c r="N3398" s="335"/>
    </row>
    <row r="3399" spans="11:14" x14ac:dyDescent="0.2">
      <c r="K3399" s="492"/>
      <c r="L3399" s="335"/>
      <c r="M3399" s="487"/>
      <c r="N3399" s="335"/>
    </row>
    <row r="3400" spans="11:14" x14ac:dyDescent="0.2">
      <c r="K3400" s="492"/>
      <c r="L3400" s="335"/>
      <c r="M3400" s="487"/>
      <c r="N3400" s="335"/>
    </row>
    <row r="3401" spans="11:14" x14ac:dyDescent="0.2">
      <c r="K3401" s="492"/>
      <c r="L3401" s="335"/>
      <c r="M3401" s="487"/>
      <c r="N3401" s="335"/>
    </row>
    <row r="3402" spans="11:14" x14ac:dyDescent="0.2">
      <c r="K3402" s="492"/>
      <c r="L3402" s="335"/>
      <c r="M3402" s="487"/>
      <c r="N3402" s="335"/>
    </row>
    <row r="3403" spans="11:14" x14ac:dyDescent="0.2">
      <c r="K3403" s="492"/>
      <c r="L3403" s="335"/>
      <c r="M3403" s="487"/>
      <c r="N3403" s="335"/>
    </row>
    <row r="3404" spans="11:14" x14ac:dyDescent="0.2">
      <c r="K3404" s="492"/>
      <c r="L3404" s="335"/>
      <c r="M3404" s="487"/>
      <c r="N3404" s="335"/>
    </row>
    <row r="3405" spans="11:14" x14ac:dyDescent="0.2">
      <c r="K3405" s="492"/>
      <c r="L3405" s="335"/>
      <c r="M3405" s="487"/>
      <c r="N3405" s="335"/>
    </row>
    <row r="3406" spans="11:14" x14ac:dyDescent="0.2">
      <c r="K3406" s="492"/>
      <c r="L3406" s="335"/>
      <c r="M3406" s="487"/>
      <c r="N3406" s="335"/>
    </row>
    <row r="3407" spans="11:14" x14ac:dyDescent="0.2">
      <c r="K3407" s="492"/>
      <c r="L3407" s="335"/>
      <c r="M3407" s="487"/>
      <c r="N3407" s="335"/>
    </row>
    <row r="3408" spans="11:14" x14ac:dyDescent="0.2">
      <c r="K3408" s="492"/>
      <c r="L3408" s="335"/>
      <c r="M3408" s="487"/>
      <c r="N3408" s="335"/>
    </row>
    <row r="3409" spans="11:14" x14ac:dyDescent="0.2">
      <c r="K3409" s="492"/>
      <c r="L3409" s="335"/>
      <c r="M3409" s="487"/>
      <c r="N3409" s="335"/>
    </row>
    <row r="3410" spans="11:14" x14ac:dyDescent="0.2">
      <c r="K3410" s="492"/>
      <c r="L3410" s="335"/>
      <c r="M3410" s="487"/>
      <c r="N3410" s="335"/>
    </row>
    <row r="3411" spans="11:14" x14ac:dyDescent="0.2">
      <c r="K3411" s="492"/>
      <c r="L3411" s="335"/>
      <c r="M3411" s="487"/>
      <c r="N3411" s="335"/>
    </row>
    <row r="3412" spans="11:14" x14ac:dyDescent="0.2">
      <c r="K3412" s="492"/>
      <c r="L3412" s="335"/>
      <c r="M3412" s="487"/>
      <c r="N3412" s="335"/>
    </row>
    <row r="3413" spans="11:14" x14ac:dyDescent="0.2">
      <c r="K3413" s="492"/>
      <c r="L3413" s="335"/>
      <c r="M3413" s="487"/>
      <c r="N3413" s="335"/>
    </row>
    <row r="3414" spans="11:14" x14ac:dyDescent="0.2">
      <c r="K3414" s="492"/>
      <c r="L3414" s="335"/>
      <c r="M3414" s="487"/>
      <c r="N3414" s="335"/>
    </row>
    <row r="3415" spans="11:14" x14ac:dyDescent="0.2">
      <c r="K3415" s="492"/>
      <c r="L3415" s="335"/>
      <c r="M3415" s="487"/>
      <c r="N3415" s="335"/>
    </row>
    <row r="3416" spans="11:14" x14ac:dyDescent="0.2">
      <c r="K3416" s="492"/>
      <c r="L3416" s="335"/>
      <c r="M3416" s="487"/>
      <c r="N3416" s="335"/>
    </row>
    <row r="3417" spans="11:14" x14ac:dyDescent="0.2">
      <c r="K3417" s="492"/>
      <c r="L3417" s="335"/>
      <c r="M3417" s="487"/>
      <c r="N3417" s="335"/>
    </row>
    <row r="3418" spans="11:14" x14ac:dyDescent="0.2">
      <c r="K3418" s="492"/>
      <c r="L3418" s="335"/>
      <c r="M3418" s="487"/>
      <c r="N3418" s="335"/>
    </row>
    <row r="3419" spans="11:14" x14ac:dyDescent="0.2">
      <c r="K3419" s="492"/>
      <c r="L3419" s="335"/>
      <c r="M3419" s="487"/>
      <c r="N3419" s="335"/>
    </row>
    <row r="3420" spans="11:14" x14ac:dyDescent="0.2">
      <c r="K3420" s="492"/>
      <c r="L3420" s="335"/>
      <c r="M3420" s="487"/>
      <c r="N3420" s="335"/>
    </row>
    <row r="3421" spans="11:14" x14ac:dyDescent="0.2">
      <c r="K3421" s="492"/>
      <c r="L3421" s="335"/>
      <c r="M3421" s="487"/>
      <c r="N3421" s="335"/>
    </row>
    <row r="3422" spans="11:14" x14ac:dyDescent="0.2">
      <c r="K3422" s="492"/>
      <c r="L3422" s="335"/>
      <c r="M3422" s="487"/>
      <c r="N3422" s="335"/>
    </row>
    <row r="3423" spans="11:14" x14ac:dyDescent="0.2">
      <c r="K3423" s="492"/>
      <c r="L3423" s="335"/>
      <c r="M3423" s="487"/>
      <c r="N3423" s="335"/>
    </row>
    <row r="3424" spans="11:14" x14ac:dyDescent="0.2">
      <c r="K3424" s="492"/>
      <c r="L3424" s="335"/>
      <c r="M3424" s="487"/>
      <c r="N3424" s="335"/>
    </row>
    <row r="3425" spans="11:14" x14ac:dyDescent="0.2">
      <c r="K3425" s="492"/>
      <c r="L3425" s="335"/>
      <c r="M3425" s="487"/>
      <c r="N3425" s="335"/>
    </row>
    <row r="3426" spans="11:14" x14ac:dyDescent="0.2">
      <c r="K3426" s="492"/>
      <c r="L3426" s="335"/>
      <c r="M3426" s="487"/>
      <c r="N3426" s="335"/>
    </row>
    <row r="3427" spans="11:14" x14ac:dyDescent="0.2">
      <c r="K3427" s="492"/>
      <c r="L3427" s="335"/>
      <c r="M3427" s="487"/>
      <c r="N3427" s="335"/>
    </row>
    <row r="3428" spans="11:14" x14ac:dyDescent="0.2">
      <c r="K3428" s="492"/>
      <c r="L3428" s="335"/>
      <c r="M3428" s="487"/>
      <c r="N3428" s="335"/>
    </row>
    <row r="3429" spans="11:14" x14ac:dyDescent="0.2">
      <c r="K3429" s="492"/>
      <c r="L3429" s="335"/>
      <c r="M3429" s="487"/>
      <c r="N3429" s="335"/>
    </row>
    <row r="3430" spans="11:14" x14ac:dyDescent="0.2">
      <c r="K3430" s="492"/>
      <c r="L3430" s="335"/>
      <c r="M3430" s="487"/>
      <c r="N3430" s="335"/>
    </row>
    <row r="3431" spans="11:14" x14ac:dyDescent="0.2">
      <c r="K3431" s="492"/>
      <c r="L3431" s="335"/>
      <c r="M3431" s="487"/>
      <c r="N3431" s="335"/>
    </row>
    <row r="3432" spans="11:14" x14ac:dyDescent="0.2">
      <c r="K3432" s="492"/>
      <c r="L3432" s="335"/>
      <c r="M3432" s="487"/>
      <c r="N3432" s="335"/>
    </row>
    <row r="3433" spans="11:14" x14ac:dyDescent="0.2">
      <c r="K3433" s="492"/>
      <c r="L3433" s="335"/>
      <c r="M3433" s="487"/>
      <c r="N3433" s="335"/>
    </row>
    <row r="3434" spans="11:14" x14ac:dyDescent="0.2">
      <c r="K3434" s="492"/>
      <c r="L3434" s="335"/>
      <c r="M3434" s="487"/>
      <c r="N3434" s="335"/>
    </row>
    <row r="3435" spans="11:14" x14ac:dyDescent="0.2">
      <c r="K3435" s="492"/>
      <c r="L3435" s="335"/>
      <c r="M3435" s="487"/>
      <c r="N3435" s="335"/>
    </row>
    <row r="3436" spans="11:14" x14ac:dyDescent="0.2">
      <c r="K3436" s="492"/>
      <c r="L3436" s="335"/>
      <c r="M3436" s="487"/>
      <c r="N3436" s="335"/>
    </row>
    <row r="3437" spans="11:14" x14ac:dyDescent="0.2">
      <c r="K3437" s="492"/>
      <c r="L3437" s="335"/>
      <c r="M3437" s="487"/>
      <c r="N3437" s="335"/>
    </row>
    <row r="3438" spans="11:14" x14ac:dyDescent="0.2">
      <c r="K3438" s="492"/>
      <c r="L3438" s="335"/>
      <c r="M3438" s="487"/>
      <c r="N3438" s="335"/>
    </row>
    <row r="3439" spans="11:14" x14ac:dyDescent="0.2">
      <c r="K3439" s="492"/>
      <c r="L3439" s="335"/>
      <c r="M3439" s="487"/>
      <c r="N3439" s="335"/>
    </row>
    <row r="3440" spans="11:14" x14ac:dyDescent="0.2">
      <c r="K3440" s="492"/>
      <c r="L3440" s="335"/>
      <c r="M3440" s="487"/>
      <c r="N3440" s="335"/>
    </row>
    <row r="3441" spans="11:14" x14ac:dyDescent="0.2">
      <c r="K3441" s="492"/>
      <c r="L3441" s="335"/>
      <c r="M3441" s="487"/>
      <c r="N3441" s="335"/>
    </row>
    <row r="3442" spans="11:14" x14ac:dyDescent="0.2">
      <c r="K3442" s="492"/>
      <c r="L3442" s="335"/>
      <c r="M3442" s="487"/>
      <c r="N3442" s="335"/>
    </row>
    <row r="3443" spans="11:14" x14ac:dyDescent="0.2">
      <c r="K3443" s="492"/>
      <c r="L3443" s="335"/>
      <c r="M3443" s="487"/>
      <c r="N3443" s="335"/>
    </row>
    <row r="3444" spans="11:14" x14ac:dyDescent="0.2">
      <c r="K3444" s="492"/>
      <c r="L3444" s="335"/>
      <c r="M3444" s="487"/>
      <c r="N3444" s="335"/>
    </row>
    <row r="3445" spans="11:14" x14ac:dyDescent="0.2">
      <c r="K3445" s="492"/>
      <c r="L3445" s="335"/>
      <c r="M3445" s="487"/>
      <c r="N3445" s="335"/>
    </row>
    <row r="3446" spans="11:14" x14ac:dyDescent="0.2">
      <c r="K3446" s="492"/>
      <c r="L3446" s="335"/>
      <c r="M3446" s="487"/>
      <c r="N3446" s="335"/>
    </row>
    <row r="3447" spans="11:14" x14ac:dyDescent="0.2">
      <c r="K3447" s="492"/>
      <c r="L3447" s="335"/>
      <c r="M3447" s="487"/>
      <c r="N3447" s="335"/>
    </row>
    <row r="3448" spans="11:14" x14ac:dyDescent="0.2">
      <c r="K3448" s="492"/>
      <c r="L3448" s="335"/>
      <c r="M3448" s="487"/>
      <c r="N3448" s="335"/>
    </row>
    <row r="3449" spans="11:14" x14ac:dyDescent="0.2">
      <c r="K3449" s="492"/>
      <c r="L3449" s="335"/>
      <c r="M3449" s="487"/>
      <c r="N3449" s="335"/>
    </row>
    <row r="3450" spans="11:14" x14ac:dyDescent="0.2">
      <c r="K3450" s="492"/>
      <c r="L3450" s="335"/>
      <c r="M3450" s="487"/>
      <c r="N3450" s="335"/>
    </row>
    <row r="3451" spans="11:14" x14ac:dyDescent="0.2">
      <c r="K3451" s="492"/>
      <c r="L3451" s="335"/>
      <c r="M3451" s="487"/>
      <c r="N3451" s="335"/>
    </row>
    <row r="3452" spans="11:14" x14ac:dyDescent="0.2">
      <c r="K3452" s="492"/>
      <c r="L3452" s="335"/>
      <c r="M3452" s="487"/>
      <c r="N3452" s="335"/>
    </row>
    <row r="3453" spans="11:14" x14ac:dyDescent="0.2">
      <c r="K3453" s="492"/>
      <c r="L3453" s="335"/>
      <c r="M3453" s="487"/>
      <c r="N3453" s="335"/>
    </row>
    <row r="3454" spans="11:14" x14ac:dyDescent="0.2">
      <c r="K3454" s="492"/>
      <c r="L3454" s="335"/>
      <c r="M3454" s="487"/>
      <c r="N3454" s="335"/>
    </row>
    <row r="3455" spans="11:14" x14ac:dyDescent="0.2">
      <c r="K3455" s="492"/>
      <c r="L3455" s="335"/>
      <c r="M3455" s="487"/>
      <c r="N3455" s="335"/>
    </row>
    <row r="3456" spans="11:14" x14ac:dyDescent="0.2">
      <c r="K3456" s="492"/>
      <c r="L3456" s="335"/>
      <c r="M3456" s="487"/>
      <c r="N3456" s="335"/>
    </row>
    <row r="3457" spans="11:14" x14ac:dyDescent="0.2">
      <c r="K3457" s="492"/>
      <c r="L3457" s="335"/>
      <c r="M3457" s="487"/>
      <c r="N3457" s="335"/>
    </row>
    <row r="3458" spans="11:14" x14ac:dyDescent="0.2">
      <c r="K3458" s="492"/>
      <c r="L3458" s="335"/>
      <c r="M3458" s="487"/>
      <c r="N3458" s="335"/>
    </row>
    <row r="3459" spans="11:14" x14ac:dyDescent="0.2">
      <c r="K3459" s="492"/>
      <c r="L3459" s="335"/>
      <c r="M3459" s="487"/>
      <c r="N3459" s="335"/>
    </row>
    <row r="3460" spans="11:14" x14ac:dyDescent="0.2">
      <c r="K3460" s="492"/>
      <c r="L3460" s="335"/>
      <c r="M3460" s="487"/>
      <c r="N3460" s="335"/>
    </row>
    <row r="3461" spans="11:14" x14ac:dyDescent="0.2">
      <c r="K3461" s="492"/>
      <c r="L3461" s="335"/>
      <c r="M3461" s="487"/>
      <c r="N3461" s="335"/>
    </row>
    <row r="3462" spans="11:14" x14ac:dyDescent="0.2">
      <c r="K3462" s="492"/>
      <c r="L3462" s="335"/>
      <c r="M3462" s="487"/>
      <c r="N3462" s="335"/>
    </row>
    <row r="3463" spans="11:14" x14ac:dyDescent="0.2">
      <c r="K3463" s="492"/>
      <c r="L3463" s="335"/>
      <c r="M3463" s="487"/>
      <c r="N3463" s="335"/>
    </row>
    <row r="3464" spans="11:14" x14ac:dyDescent="0.2">
      <c r="K3464" s="492"/>
      <c r="L3464" s="335"/>
      <c r="M3464" s="487"/>
      <c r="N3464" s="335"/>
    </row>
    <row r="3465" spans="11:14" x14ac:dyDescent="0.2">
      <c r="K3465" s="492"/>
      <c r="L3465" s="335"/>
      <c r="M3465" s="487"/>
      <c r="N3465" s="335"/>
    </row>
    <row r="3466" spans="11:14" x14ac:dyDescent="0.2">
      <c r="K3466" s="492"/>
      <c r="L3466" s="335"/>
      <c r="M3466" s="487"/>
      <c r="N3466" s="335"/>
    </row>
    <row r="3467" spans="11:14" x14ac:dyDescent="0.2">
      <c r="K3467" s="492"/>
      <c r="L3467" s="335"/>
      <c r="M3467" s="487"/>
      <c r="N3467" s="335"/>
    </row>
    <row r="3468" spans="11:14" x14ac:dyDescent="0.2">
      <c r="K3468" s="492"/>
      <c r="L3468" s="335"/>
      <c r="M3468" s="487"/>
      <c r="N3468" s="335"/>
    </row>
    <row r="3469" spans="11:14" x14ac:dyDescent="0.2">
      <c r="K3469" s="492"/>
      <c r="L3469" s="335"/>
      <c r="M3469" s="487"/>
      <c r="N3469" s="335"/>
    </row>
    <row r="3470" spans="11:14" x14ac:dyDescent="0.2">
      <c r="K3470" s="492"/>
      <c r="L3470" s="335"/>
      <c r="M3470" s="487"/>
      <c r="N3470" s="335"/>
    </row>
    <row r="3471" spans="11:14" x14ac:dyDescent="0.2">
      <c r="K3471" s="492"/>
      <c r="L3471" s="335"/>
      <c r="M3471" s="487"/>
      <c r="N3471" s="335"/>
    </row>
    <row r="3472" spans="11:14" x14ac:dyDescent="0.2">
      <c r="K3472" s="492"/>
      <c r="L3472" s="335"/>
      <c r="M3472" s="487"/>
      <c r="N3472" s="335"/>
    </row>
    <row r="3473" spans="11:14" x14ac:dyDescent="0.2">
      <c r="K3473" s="492"/>
      <c r="L3473" s="335"/>
      <c r="M3473" s="487"/>
      <c r="N3473" s="335"/>
    </row>
    <row r="3474" spans="11:14" x14ac:dyDescent="0.2">
      <c r="K3474" s="492"/>
      <c r="L3474" s="335"/>
      <c r="M3474" s="487"/>
      <c r="N3474" s="335"/>
    </row>
    <row r="3475" spans="11:14" x14ac:dyDescent="0.2">
      <c r="K3475" s="492"/>
      <c r="L3475" s="335"/>
      <c r="M3475" s="487"/>
      <c r="N3475" s="335"/>
    </row>
    <row r="3476" spans="11:14" x14ac:dyDescent="0.2">
      <c r="K3476" s="492"/>
      <c r="L3476" s="335"/>
      <c r="M3476" s="487"/>
      <c r="N3476" s="335"/>
    </row>
    <row r="3477" spans="11:14" x14ac:dyDescent="0.2">
      <c r="K3477" s="492"/>
      <c r="L3477" s="335"/>
      <c r="M3477" s="487"/>
      <c r="N3477" s="335"/>
    </row>
    <row r="3478" spans="11:14" x14ac:dyDescent="0.2">
      <c r="K3478" s="492"/>
      <c r="L3478" s="335"/>
      <c r="M3478" s="487"/>
      <c r="N3478" s="335"/>
    </row>
    <row r="3479" spans="11:14" x14ac:dyDescent="0.2">
      <c r="K3479" s="492"/>
      <c r="L3479" s="335"/>
      <c r="M3479" s="487"/>
      <c r="N3479" s="335"/>
    </row>
    <row r="3480" spans="11:14" x14ac:dyDescent="0.2">
      <c r="K3480" s="492"/>
      <c r="L3480" s="335"/>
      <c r="M3480" s="487"/>
      <c r="N3480" s="335"/>
    </row>
    <row r="3481" spans="11:14" x14ac:dyDescent="0.2">
      <c r="K3481" s="492"/>
      <c r="L3481" s="335"/>
      <c r="M3481" s="487"/>
      <c r="N3481" s="335"/>
    </row>
    <row r="3482" spans="11:14" x14ac:dyDescent="0.2">
      <c r="K3482" s="492"/>
      <c r="L3482" s="335"/>
      <c r="M3482" s="487"/>
      <c r="N3482" s="335"/>
    </row>
    <row r="3483" spans="11:14" x14ac:dyDescent="0.2">
      <c r="K3483" s="492"/>
      <c r="L3483" s="335"/>
      <c r="M3483" s="487"/>
      <c r="N3483" s="335"/>
    </row>
    <row r="3484" spans="11:14" x14ac:dyDescent="0.2">
      <c r="K3484" s="492"/>
      <c r="L3484" s="335"/>
      <c r="M3484" s="487"/>
      <c r="N3484" s="335"/>
    </row>
    <row r="3485" spans="11:14" x14ac:dyDescent="0.2">
      <c r="K3485" s="492"/>
      <c r="L3485" s="335"/>
      <c r="M3485" s="487"/>
      <c r="N3485" s="335"/>
    </row>
    <row r="3486" spans="11:14" x14ac:dyDescent="0.2">
      <c r="K3486" s="492"/>
      <c r="L3486" s="335"/>
      <c r="M3486" s="487"/>
      <c r="N3486" s="335"/>
    </row>
    <row r="3487" spans="11:14" x14ac:dyDescent="0.2">
      <c r="K3487" s="492"/>
      <c r="L3487" s="335"/>
      <c r="M3487" s="487"/>
      <c r="N3487" s="335"/>
    </row>
    <row r="3488" spans="11:14" x14ac:dyDescent="0.2">
      <c r="K3488" s="492"/>
      <c r="L3488" s="335"/>
      <c r="M3488" s="487"/>
      <c r="N3488" s="335"/>
    </row>
    <row r="3489" spans="11:14" x14ac:dyDescent="0.2">
      <c r="K3489" s="492"/>
      <c r="L3489" s="335"/>
      <c r="M3489" s="487"/>
      <c r="N3489" s="335"/>
    </row>
    <row r="3490" spans="11:14" x14ac:dyDescent="0.2">
      <c r="K3490" s="492"/>
      <c r="L3490" s="335"/>
      <c r="M3490" s="487"/>
      <c r="N3490" s="335"/>
    </row>
    <row r="3491" spans="11:14" x14ac:dyDescent="0.2">
      <c r="K3491" s="492"/>
      <c r="L3491" s="335"/>
      <c r="M3491" s="487"/>
      <c r="N3491" s="335"/>
    </row>
    <row r="3492" spans="11:14" x14ac:dyDescent="0.2">
      <c r="K3492" s="492"/>
      <c r="L3492" s="335"/>
      <c r="M3492" s="487"/>
      <c r="N3492" s="335"/>
    </row>
    <row r="3493" spans="11:14" x14ac:dyDescent="0.2">
      <c r="K3493" s="492"/>
      <c r="L3493" s="335"/>
      <c r="M3493" s="487"/>
      <c r="N3493" s="335"/>
    </row>
    <row r="3494" spans="11:14" x14ac:dyDescent="0.2">
      <c r="K3494" s="492"/>
      <c r="L3494" s="335"/>
      <c r="M3494" s="487"/>
      <c r="N3494" s="335"/>
    </row>
    <row r="3495" spans="11:14" x14ac:dyDescent="0.2">
      <c r="K3495" s="492"/>
      <c r="L3495" s="335"/>
      <c r="M3495" s="487"/>
      <c r="N3495" s="335"/>
    </row>
    <row r="3496" spans="11:14" x14ac:dyDescent="0.2">
      <c r="K3496" s="492"/>
      <c r="L3496" s="335"/>
      <c r="M3496" s="487"/>
      <c r="N3496" s="335"/>
    </row>
    <row r="3497" spans="11:14" x14ac:dyDescent="0.2">
      <c r="K3497" s="492"/>
      <c r="L3497" s="335"/>
      <c r="M3497" s="487"/>
      <c r="N3497" s="335"/>
    </row>
    <row r="3498" spans="11:14" x14ac:dyDescent="0.2">
      <c r="K3498" s="492"/>
      <c r="L3498" s="335"/>
      <c r="M3498" s="487"/>
      <c r="N3498" s="335"/>
    </row>
    <row r="3499" spans="11:14" x14ac:dyDescent="0.2">
      <c r="K3499" s="492"/>
      <c r="L3499" s="335"/>
      <c r="M3499" s="487"/>
      <c r="N3499" s="335"/>
    </row>
    <row r="3500" spans="11:14" x14ac:dyDescent="0.2">
      <c r="K3500" s="492"/>
      <c r="L3500" s="335"/>
      <c r="M3500" s="487"/>
      <c r="N3500" s="335"/>
    </row>
    <row r="3501" spans="11:14" x14ac:dyDescent="0.2">
      <c r="K3501" s="492"/>
      <c r="L3501" s="335"/>
      <c r="M3501" s="487"/>
      <c r="N3501" s="335"/>
    </row>
    <row r="3502" spans="11:14" x14ac:dyDescent="0.2">
      <c r="K3502" s="492"/>
      <c r="L3502" s="335"/>
      <c r="M3502" s="487"/>
      <c r="N3502" s="335"/>
    </row>
    <row r="3503" spans="11:14" x14ac:dyDescent="0.2">
      <c r="K3503" s="492"/>
      <c r="L3503" s="335"/>
      <c r="M3503" s="487"/>
      <c r="N3503" s="335"/>
    </row>
    <row r="3504" spans="11:14" x14ac:dyDescent="0.2">
      <c r="K3504" s="492"/>
      <c r="L3504" s="335"/>
      <c r="M3504" s="487"/>
      <c r="N3504" s="335"/>
    </row>
    <row r="3505" spans="11:14" x14ac:dyDescent="0.2">
      <c r="K3505" s="492"/>
      <c r="L3505" s="335"/>
      <c r="M3505" s="487"/>
      <c r="N3505" s="335"/>
    </row>
    <row r="3506" spans="11:14" x14ac:dyDescent="0.2">
      <c r="K3506" s="492"/>
      <c r="L3506" s="335"/>
      <c r="M3506" s="487"/>
      <c r="N3506" s="335"/>
    </row>
    <row r="3507" spans="11:14" x14ac:dyDescent="0.2">
      <c r="K3507" s="492"/>
      <c r="L3507" s="335"/>
      <c r="M3507" s="487"/>
      <c r="N3507" s="335"/>
    </row>
    <row r="3508" spans="11:14" x14ac:dyDescent="0.2">
      <c r="K3508" s="492"/>
      <c r="L3508" s="335"/>
      <c r="M3508" s="487"/>
      <c r="N3508" s="335"/>
    </row>
    <row r="3509" spans="11:14" x14ac:dyDescent="0.2">
      <c r="K3509" s="492"/>
      <c r="L3509" s="335"/>
      <c r="M3509" s="487"/>
      <c r="N3509" s="335"/>
    </row>
    <row r="3510" spans="11:14" x14ac:dyDescent="0.2">
      <c r="K3510" s="492"/>
      <c r="L3510" s="335"/>
      <c r="M3510" s="487"/>
      <c r="N3510" s="335"/>
    </row>
    <row r="3511" spans="11:14" x14ac:dyDescent="0.2">
      <c r="K3511" s="492"/>
      <c r="L3511" s="335"/>
      <c r="M3511" s="487"/>
      <c r="N3511" s="335"/>
    </row>
    <row r="3512" spans="11:14" x14ac:dyDescent="0.2">
      <c r="K3512" s="492"/>
      <c r="L3512" s="335"/>
      <c r="M3512" s="487"/>
      <c r="N3512" s="335"/>
    </row>
    <row r="3513" spans="11:14" x14ac:dyDescent="0.2">
      <c r="K3513" s="492"/>
      <c r="L3513" s="335"/>
      <c r="M3513" s="487"/>
      <c r="N3513" s="335"/>
    </row>
    <row r="3514" spans="11:14" x14ac:dyDescent="0.2">
      <c r="K3514" s="492"/>
      <c r="L3514" s="335"/>
      <c r="M3514" s="487"/>
      <c r="N3514" s="335"/>
    </row>
    <row r="3515" spans="11:14" x14ac:dyDescent="0.2">
      <c r="K3515" s="492"/>
      <c r="L3515" s="335"/>
      <c r="M3515" s="487"/>
      <c r="N3515" s="335"/>
    </row>
    <row r="3516" spans="11:14" x14ac:dyDescent="0.2">
      <c r="K3516" s="492"/>
      <c r="L3516" s="335"/>
      <c r="M3516" s="487"/>
      <c r="N3516" s="335"/>
    </row>
    <row r="3517" spans="11:14" x14ac:dyDescent="0.2">
      <c r="K3517" s="492"/>
      <c r="L3517" s="335"/>
      <c r="M3517" s="487"/>
      <c r="N3517" s="335"/>
    </row>
    <row r="3518" spans="11:14" x14ac:dyDescent="0.2">
      <c r="K3518" s="492"/>
      <c r="L3518" s="335"/>
      <c r="M3518" s="487"/>
      <c r="N3518" s="335"/>
    </row>
    <row r="3519" spans="11:14" x14ac:dyDescent="0.2">
      <c r="K3519" s="492"/>
      <c r="L3519" s="335"/>
      <c r="M3519" s="487"/>
      <c r="N3519" s="335"/>
    </row>
    <row r="3520" spans="11:14" x14ac:dyDescent="0.2">
      <c r="K3520" s="492"/>
      <c r="L3520" s="335"/>
      <c r="M3520" s="487"/>
      <c r="N3520" s="335"/>
    </row>
    <row r="3521" spans="11:14" x14ac:dyDescent="0.2">
      <c r="K3521" s="492"/>
      <c r="L3521" s="335"/>
      <c r="M3521" s="487"/>
      <c r="N3521" s="335"/>
    </row>
    <row r="3522" spans="11:14" x14ac:dyDescent="0.2">
      <c r="K3522" s="492"/>
      <c r="L3522" s="335"/>
      <c r="M3522" s="487"/>
      <c r="N3522" s="335"/>
    </row>
    <row r="3523" spans="11:14" x14ac:dyDescent="0.2">
      <c r="K3523" s="492"/>
      <c r="L3523" s="335"/>
      <c r="M3523" s="487"/>
      <c r="N3523" s="335"/>
    </row>
    <row r="3524" spans="11:14" x14ac:dyDescent="0.2">
      <c r="K3524" s="492"/>
      <c r="L3524" s="335"/>
      <c r="M3524" s="487"/>
      <c r="N3524" s="335"/>
    </row>
    <row r="3525" spans="11:14" x14ac:dyDescent="0.2">
      <c r="K3525" s="492"/>
      <c r="L3525" s="335"/>
      <c r="M3525" s="487"/>
      <c r="N3525" s="335"/>
    </row>
    <row r="3526" spans="11:14" x14ac:dyDescent="0.2">
      <c r="K3526" s="492"/>
      <c r="L3526" s="335"/>
      <c r="M3526" s="487"/>
      <c r="N3526" s="335"/>
    </row>
    <row r="3527" spans="11:14" x14ac:dyDescent="0.2">
      <c r="K3527" s="492"/>
      <c r="L3527" s="335"/>
      <c r="M3527" s="487"/>
      <c r="N3527" s="335"/>
    </row>
    <row r="3528" spans="11:14" x14ac:dyDescent="0.2">
      <c r="K3528" s="492"/>
      <c r="L3528" s="335"/>
      <c r="M3528" s="487"/>
      <c r="N3528" s="335"/>
    </row>
    <row r="3529" spans="11:14" x14ac:dyDescent="0.2">
      <c r="K3529" s="492"/>
      <c r="L3529" s="335"/>
      <c r="M3529" s="487"/>
      <c r="N3529" s="335"/>
    </row>
    <row r="3530" spans="11:14" x14ac:dyDescent="0.2">
      <c r="K3530" s="492"/>
      <c r="L3530" s="335"/>
      <c r="M3530" s="487"/>
      <c r="N3530" s="335"/>
    </row>
    <row r="3531" spans="11:14" x14ac:dyDescent="0.2">
      <c r="K3531" s="492"/>
      <c r="L3531" s="335"/>
      <c r="M3531" s="487"/>
      <c r="N3531" s="335"/>
    </row>
    <row r="3532" spans="11:14" x14ac:dyDescent="0.2">
      <c r="K3532" s="492"/>
      <c r="L3532" s="335"/>
      <c r="M3532" s="487"/>
      <c r="N3532" s="335"/>
    </row>
    <row r="3533" spans="11:14" x14ac:dyDescent="0.2">
      <c r="K3533" s="492"/>
      <c r="L3533" s="335"/>
      <c r="M3533" s="487"/>
      <c r="N3533" s="335"/>
    </row>
    <row r="3534" spans="11:14" x14ac:dyDescent="0.2">
      <c r="K3534" s="492"/>
      <c r="L3534" s="335"/>
      <c r="M3534" s="487"/>
      <c r="N3534" s="335"/>
    </row>
    <row r="3535" spans="11:14" x14ac:dyDescent="0.2">
      <c r="K3535" s="492"/>
      <c r="L3535" s="335"/>
      <c r="M3535" s="487"/>
      <c r="N3535" s="335"/>
    </row>
    <row r="3536" spans="11:14" x14ac:dyDescent="0.2">
      <c r="K3536" s="492"/>
      <c r="L3536" s="335"/>
      <c r="M3536" s="487"/>
      <c r="N3536" s="335"/>
    </row>
    <row r="3537" spans="11:14" x14ac:dyDescent="0.2">
      <c r="K3537" s="492"/>
      <c r="L3537" s="335"/>
      <c r="M3537" s="487"/>
      <c r="N3537" s="335"/>
    </row>
    <row r="3538" spans="11:14" x14ac:dyDescent="0.2">
      <c r="K3538" s="492"/>
      <c r="L3538" s="335"/>
      <c r="M3538" s="487"/>
      <c r="N3538" s="335"/>
    </row>
    <row r="3539" spans="11:14" x14ac:dyDescent="0.2">
      <c r="K3539" s="492"/>
      <c r="L3539" s="335"/>
      <c r="M3539" s="487"/>
      <c r="N3539" s="335"/>
    </row>
    <row r="3540" spans="11:14" x14ac:dyDescent="0.2">
      <c r="K3540" s="492"/>
      <c r="L3540" s="335"/>
      <c r="M3540" s="487"/>
      <c r="N3540" s="335"/>
    </row>
    <row r="3541" spans="11:14" x14ac:dyDescent="0.2">
      <c r="K3541" s="492"/>
      <c r="L3541" s="335"/>
      <c r="M3541" s="487"/>
      <c r="N3541" s="335"/>
    </row>
    <row r="3542" spans="11:14" x14ac:dyDescent="0.2">
      <c r="K3542" s="492"/>
      <c r="L3542" s="335"/>
      <c r="M3542" s="487"/>
      <c r="N3542" s="335"/>
    </row>
    <row r="3543" spans="11:14" x14ac:dyDescent="0.2">
      <c r="K3543" s="492"/>
      <c r="L3543" s="335"/>
      <c r="M3543" s="487"/>
      <c r="N3543" s="335"/>
    </row>
    <row r="3544" spans="11:14" x14ac:dyDescent="0.2">
      <c r="K3544" s="492"/>
      <c r="L3544" s="335"/>
      <c r="M3544" s="487"/>
      <c r="N3544" s="335"/>
    </row>
    <row r="3545" spans="11:14" x14ac:dyDescent="0.2">
      <c r="K3545" s="492"/>
      <c r="L3545" s="335"/>
      <c r="M3545" s="487"/>
      <c r="N3545" s="335"/>
    </row>
    <row r="3546" spans="11:14" x14ac:dyDescent="0.2">
      <c r="K3546" s="492"/>
      <c r="L3546" s="335"/>
      <c r="M3546" s="487"/>
      <c r="N3546" s="335"/>
    </row>
    <row r="3547" spans="11:14" x14ac:dyDescent="0.2">
      <c r="K3547" s="492"/>
      <c r="L3547" s="335"/>
      <c r="M3547" s="487"/>
      <c r="N3547" s="335"/>
    </row>
    <row r="3548" spans="11:14" x14ac:dyDescent="0.2">
      <c r="K3548" s="492"/>
      <c r="L3548" s="335"/>
      <c r="M3548" s="487"/>
      <c r="N3548" s="335"/>
    </row>
    <row r="3549" spans="11:14" x14ac:dyDescent="0.2">
      <c r="K3549" s="492"/>
      <c r="L3549" s="335"/>
      <c r="M3549" s="487"/>
      <c r="N3549" s="335"/>
    </row>
    <row r="3550" spans="11:14" x14ac:dyDescent="0.2">
      <c r="K3550" s="492"/>
      <c r="L3550" s="335"/>
      <c r="M3550" s="487"/>
      <c r="N3550" s="335"/>
    </row>
    <row r="3551" spans="11:14" x14ac:dyDescent="0.2">
      <c r="K3551" s="492"/>
      <c r="L3551" s="335"/>
      <c r="M3551" s="487"/>
      <c r="N3551" s="335"/>
    </row>
    <row r="3552" spans="11:14" x14ac:dyDescent="0.2">
      <c r="K3552" s="492"/>
      <c r="L3552" s="335"/>
      <c r="M3552" s="487"/>
      <c r="N3552" s="335"/>
    </row>
    <row r="3553" spans="11:14" x14ac:dyDescent="0.2">
      <c r="K3553" s="492"/>
      <c r="L3553" s="335"/>
      <c r="M3553" s="487"/>
      <c r="N3553" s="335"/>
    </row>
    <row r="3554" spans="11:14" x14ac:dyDescent="0.2">
      <c r="K3554" s="492"/>
      <c r="L3554" s="335"/>
      <c r="M3554" s="487"/>
      <c r="N3554" s="335"/>
    </row>
    <row r="3555" spans="11:14" x14ac:dyDescent="0.2">
      <c r="K3555" s="492"/>
      <c r="L3555" s="335"/>
      <c r="M3555" s="487"/>
      <c r="N3555" s="335"/>
    </row>
    <row r="3556" spans="11:14" x14ac:dyDescent="0.2">
      <c r="K3556" s="492"/>
      <c r="L3556" s="335"/>
      <c r="M3556" s="487"/>
      <c r="N3556" s="335"/>
    </row>
    <row r="3557" spans="11:14" x14ac:dyDescent="0.2">
      <c r="K3557" s="492"/>
      <c r="L3557" s="335"/>
      <c r="M3557" s="487"/>
      <c r="N3557" s="335"/>
    </row>
    <row r="3558" spans="11:14" x14ac:dyDescent="0.2">
      <c r="K3558" s="492"/>
      <c r="L3558" s="335"/>
      <c r="M3558" s="487"/>
      <c r="N3558" s="335"/>
    </row>
    <row r="3559" spans="11:14" x14ac:dyDescent="0.2">
      <c r="K3559" s="492"/>
      <c r="L3559" s="335"/>
      <c r="M3559" s="487"/>
      <c r="N3559" s="335"/>
    </row>
    <row r="3560" spans="11:14" x14ac:dyDescent="0.2">
      <c r="K3560" s="492"/>
      <c r="L3560" s="335"/>
      <c r="M3560" s="487"/>
      <c r="N3560" s="335"/>
    </row>
    <row r="3561" spans="11:14" x14ac:dyDescent="0.2">
      <c r="K3561" s="492"/>
      <c r="L3561" s="335"/>
      <c r="M3561" s="487"/>
      <c r="N3561" s="335"/>
    </row>
    <row r="3562" spans="11:14" x14ac:dyDescent="0.2">
      <c r="K3562" s="492"/>
      <c r="L3562" s="335"/>
      <c r="M3562" s="487"/>
      <c r="N3562" s="335"/>
    </row>
    <row r="3563" spans="11:14" x14ac:dyDescent="0.2">
      <c r="K3563" s="492"/>
      <c r="L3563" s="335"/>
      <c r="M3563" s="487"/>
      <c r="N3563" s="335"/>
    </row>
    <row r="3564" spans="11:14" x14ac:dyDescent="0.2">
      <c r="K3564" s="492"/>
      <c r="L3564" s="335"/>
      <c r="M3564" s="487"/>
      <c r="N3564" s="335"/>
    </row>
    <row r="3565" spans="11:14" x14ac:dyDescent="0.2">
      <c r="K3565" s="492"/>
      <c r="L3565" s="335"/>
      <c r="M3565" s="487"/>
      <c r="N3565" s="335"/>
    </row>
    <row r="3566" spans="11:14" x14ac:dyDescent="0.2">
      <c r="K3566" s="492"/>
      <c r="L3566" s="335"/>
      <c r="M3566" s="487"/>
      <c r="N3566" s="335"/>
    </row>
  </sheetData>
  <sheetProtection formatCells="0" formatColumns="0" formatRows="0" insertColumns="0" insertRows="0" insertHyperlinks="0" sort="0"/>
  <mergeCells count="194">
    <mergeCell ref="X15:X16"/>
    <mergeCell ref="B17:W17"/>
    <mergeCell ref="C18:E18"/>
    <mergeCell ref="X18:X46"/>
    <mergeCell ref="B19:B22"/>
    <mergeCell ref="C19:E22"/>
    <mergeCell ref="M19:M22"/>
    <mergeCell ref="N19:N22"/>
    <mergeCell ref="Q19:Q22"/>
    <mergeCell ref="R19:R22"/>
    <mergeCell ref="R15:R16"/>
    <mergeCell ref="S15:S16"/>
    <mergeCell ref="T15:T16"/>
    <mergeCell ref="U15:U16"/>
    <mergeCell ref="V15:V16"/>
    <mergeCell ref="W15:W16"/>
    <mergeCell ref="L15:L16"/>
    <mergeCell ref="U19:U22"/>
    <mergeCell ref="V19:V22"/>
    <mergeCell ref="B23:B27"/>
    <mergeCell ref="C23:E27"/>
    <mergeCell ref="U28:U35"/>
    <mergeCell ref="V28:V35"/>
    <mergeCell ref="B36:B41"/>
    <mergeCell ref="K15:K16"/>
    <mergeCell ref="V36:V41"/>
    <mergeCell ref="B28:B35"/>
    <mergeCell ref="C28:E35"/>
    <mergeCell ref="M28:M35"/>
    <mergeCell ref="N28:N35"/>
    <mergeCell ref="Q28:Q35"/>
    <mergeCell ref="R28:R35"/>
    <mergeCell ref="R23:R27"/>
    <mergeCell ref="U23:U27"/>
    <mergeCell ref="V23:V27"/>
    <mergeCell ref="U36:U41"/>
    <mergeCell ref="B42:B46"/>
    <mergeCell ref="C42:E46"/>
    <mergeCell ref="M42:M46"/>
    <mergeCell ref="N42:N46"/>
    <mergeCell ref="Q42:Q46"/>
    <mergeCell ref="R42:R46"/>
    <mergeCell ref="M15:M16"/>
    <mergeCell ref="F15:F16"/>
    <mergeCell ref="G15:I15"/>
    <mergeCell ref="J15:J16"/>
    <mergeCell ref="N15:N16"/>
    <mergeCell ref="O15:O16"/>
    <mergeCell ref="P15:P16"/>
    <mergeCell ref="C36:E41"/>
    <mergeCell ref="M36:M41"/>
    <mergeCell ref="N36:N41"/>
    <mergeCell ref="Q36:Q41"/>
    <mergeCell ref="R36:R41"/>
    <mergeCell ref="Q15:Q16"/>
    <mergeCell ref="B15:B16"/>
    <mergeCell ref="C15:E16"/>
    <mergeCell ref="M23:M27"/>
    <mergeCell ref="N23:N27"/>
    <mergeCell ref="Q23:Q27"/>
    <mergeCell ref="X49:X55"/>
    <mergeCell ref="C51:E51"/>
    <mergeCell ref="R49:R50"/>
    <mergeCell ref="U49:U50"/>
    <mergeCell ref="V49:V50"/>
    <mergeCell ref="W49:W50"/>
    <mergeCell ref="M49:M50"/>
    <mergeCell ref="N49:N50"/>
    <mergeCell ref="Q49:Q50"/>
    <mergeCell ref="C53:E53"/>
    <mergeCell ref="C52:E52"/>
    <mergeCell ref="C55:E55"/>
    <mergeCell ref="C54:E54"/>
    <mergeCell ref="C49:E50"/>
    <mergeCell ref="U42:U46"/>
    <mergeCell ref="V42:V46"/>
    <mergeCell ref="B48:W48"/>
    <mergeCell ref="B49:B50"/>
    <mergeCell ref="B57:W57"/>
    <mergeCell ref="C58:E58"/>
    <mergeCell ref="X58:X82"/>
    <mergeCell ref="B59:B61"/>
    <mergeCell ref="C59:E61"/>
    <mergeCell ref="M59:M61"/>
    <mergeCell ref="N59:N61"/>
    <mergeCell ref="Q59:Q61"/>
    <mergeCell ref="R59:R61"/>
    <mergeCell ref="U59:U61"/>
    <mergeCell ref="V59:V61"/>
    <mergeCell ref="B62:B65"/>
    <mergeCell ref="C62:E65"/>
    <mergeCell ref="M62:M65"/>
    <mergeCell ref="N62:N65"/>
    <mergeCell ref="Q62:Q65"/>
    <mergeCell ref="R62:R65"/>
    <mergeCell ref="U62:U65"/>
    <mergeCell ref="V62:V65"/>
    <mergeCell ref="U66:U69"/>
    <mergeCell ref="V66:V69"/>
    <mergeCell ref="B70:B78"/>
    <mergeCell ref="C70:E78"/>
    <mergeCell ref="M70:M78"/>
    <mergeCell ref="N70:N78"/>
    <mergeCell ref="Q70:Q78"/>
    <mergeCell ref="R70:R78"/>
    <mergeCell ref="U70:U78"/>
    <mergeCell ref="V70:V78"/>
    <mergeCell ref="B66:B69"/>
    <mergeCell ref="C66:E69"/>
    <mergeCell ref="M66:M69"/>
    <mergeCell ref="N66:N69"/>
    <mergeCell ref="Q66:Q69"/>
    <mergeCell ref="R66:R69"/>
    <mergeCell ref="U79:U82"/>
    <mergeCell ref="V79:V82"/>
    <mergeCell ref="B84:W84"/>
    <mergeCell ref="C85:E85"/>
    <mergeCell ref="B79:B82"/>
    <mergeCell ref="C79:E82"/>
    <mergeCell ref="M79:M82"/>
    <mergeCell ref="N79:N82"/>
    <mergeCell ref="Q79:Q82"/>
    <mergeCell ref="R79:R82"/>
    <mergeCell ref="X85:X94"/>
    <mergeCell ref="B86:B87"/>
    <mergeCell ref="C86:E87"/>
    <mergeCell ref="M86:M87"/>
    <mergeCell ref="N86:N87"/>
    <mergeCell ref="Q86:Q87"/>
    <mergeCell ref="R86:R87"/>
    <mergeCell ref="U86:U87"/>
    <mergeCell ref="V86:V87"/>
    <mergeCell ref="B89:B90"/>
    <mergeCell ref="C89:E90"/>
    <mergeCell ref="M89:M90"/>
    <mergeCell ref="N89:N90"/>
    <mergeCell ref="Q89:Q90"/>
    <mergeCell ref="R89:R90"/>
    <mergeCell ref="U89:U90"/>
    <mergeCell ref="V89:V90"/>
    <mergeCell ref="C88:E88"/>
    <mergeCell ref="U91:U92"/>
    <mergeCell ref="V91:V92"/>
    <mergeCell ref="B93:B94"/>
    <mergeCell ref="C93:E94"/>
    <mergeCell ref="M93:M94"/>
    <mergeCell ref="N93:N94"/>
    <mergeCell ref="Q93:Q94"/>
    <mergeCell ref="R93:R94"/>
    <mergeCell ref="U93:U94"/>
    <mergeCell ref="V93:V94"/>
    <mergeCell ref="B91:B92"/>
    <mergeCell ref="C91:E92"/>
    <mergeCell ref="M91:M92"/>
    <mergeCell ref="N91:N92"/>
    <mergeCell ref="Q91:Q92"/>
    <mergeCell ref="R91:R92"/>
    <mergeCell ref="B96:W96"/>
    <mergeCell ref="C97:E97"/>
    <mergeCell ref="X97:X118"/>
    <mergeCell ref="C98:E98"/>
    <mergeCell ref="B99:B101"/>
    <mergeCell ref="V99:V101"/>
    <mergeCell ref="B102:B106"/>
    <mergeCell ref="C102:E106"/>
    <mergeCell ref="M102:M106"/>
    <mergeCell ref="N102:N106"/>
    <mergeCell ref="Q102:Q106"/>
    <mergeCell ref="R102:R106"/>
    <mergeCell ref="U102:U106"/>
    <mergeCell ref="V102:V106"/>
    <mergeCell ref="C99:E101"/>
    <mergeCell ref="M99:M101"/>
    <mergeCell ref="N99:N101"/>
    <mergeCell ref="Q99:Q101"/>
    <mergeCell ref="R99:R101"/>
    <mergeCell ref="U99:U101"/>
    <mergeCell ref="U107:U112"/>
    <mergeCell ref="V107:V112"/>
    <mergeCell ref="B113:B118"/>
    <mergeCell ref="C113:E118"/>
    <mergeCell ref="F100:F101"/>
    <mergeCell ref="M113:M118"/>
    <mergeCell ref="N113:N118"/>
    <mergeCell ref="Q113:Q118"/>
    <mergeCell ref="R113:R118"/>
    <mergeCell ref="U113:U118"/>
    <mergeCell ref="V113:V118"/>
    <mergeCell ref="B107:B112"/>
    <mergeCell ref="C107:E112"/>
    <mergeCell ref="M107:M112"/>
    <mergeCell ref="N107:N112"/>
    <mergeCell ref="Q107:Q112"/>
    <mergeCell ref="R107:R112"/>
  </mergeCells>
  <conditionalFormatting sqref="W15 W93:W95">
    <cfRule type="cellIs" dxfId="116" priority="128" operator="equal">
      <formula>"accepted"</formula>
    </cfRule>
  </conditionalFormatting>
  <conditionalFormatting sqref="W15">
    <cfRule type="cellIs" dxfId="115" priority="126" operator="equal">
      <formula>"n/a"</formula>
    </cfRule>
    <cfRule type="cellIs" dxfId="114" priority="127" operator="equal">
      <formula>"not accepted - revision pending"</formula>
    </cfRule>
  </conditionalFormatting>
  <conditionalFormatting sqref="W89:W90">
    <cfRule type="cellIs" dxfId="113" priority="125" operator="equal">
      <formula>"accepted"</formula>
    </cfRule>
  </conditionalFormatting>
  <conditionalFormatting sqref="W91:W92">
    <cfRule type="cellIs" dxfId="112" priority="124" operator="equal">
      <formula>"accepted"</formula>
    </cfRule>
  </conditionalFormatting>
  <conditionalFormatting sqref="X95">
    <cfRule type="cellIs" dxfId="111" priority="123" operator="equal">
      <formula>"accepted"</formula>
    </cfRule>
  </conditionalFormatting>
  <conditionalFormatting sqref="W107:W112">
    <cfRule type="cellIs" dxfId="110" priority="122" operator="equal">
      <formula>"accepted"</formula>
    </cfRule>
  </conditionalFormatting>
  <conditionalFormatting sqref="W113:W118">
    <cfRule type="cellIs" dxfId="109" priority="121" operator="equal">
      <formula>"accepted"</formula>
    </cfRule>
  </conditionalFormatting>
  <conditionalFormatting sqref="S1:V5 S18:V18 S9:S14 U23:V26 U28:V28 U36:V36 U42:V42 U62:V62 U70:V70 U79:V79 T85:V85 U88:V89 U91:V91 U93:V93 T97:V99 T102:V102 T107:V107 T113:V113 S119:V119 T15:V15 O1:R1 O10:R14 O56:T56 S589:V1048576 U19:V19 T49:V49 Q49 Q51:Q55 T47 S58:V58 S85:S94 U59:V59 U86:V86 T103:T106 T108:T112 T114:T118 U51:V55 S19:T46 U66:V66 S86:T95 S59:T83 T50:T55 S49:S55 T100:T101 S97:S118">
    <cfRule type="cellIs" dxfId="108" priority="129" operator="equal">
      <formula>"на доопрацюванні"</formula>
    </cfRule>
    <cfRule type="cellIs" dxfId="107" priority="130" operator="equal">
      <formula>"не прийнято"</formula>
    </cfRule>
    <cfRule type="cellIs" dxfId="106" priority="131" operator="equal">
      <formula>"прийнято"</formula>
    </cfRule>
  </conditionalFormatting>
  <conditionalFormatting sqref="S15">
    <cfRule type="cellIs" dxfId="105" priority="120" operator="equal">
      <formula>"accepted"</formula>
    </cfRule>
  </conditionalFormatting>
  <conditionalFormatting sqref="S15">
    <cfRule type="cellIs" dxfId="104" priority="118" operator="equal">
      <formula>"n/a"</formula>
    </cfRule>
    <cfRule type="cellIs" dxfId="103" priority="119" operator="equal">
      <formula>"not accepted - revision pending"</formula>
    </cfRule>
  </conditionalFormatting>
  <conditionalFormatting sqref="O15:R15">
    <cfRule type="cellIs" dxfId="102" priority="112" operator="equal">
      <formula>"n/a"</formula>
    </cfRule>
    <cfRule type="cellIs" dxfId="101" priority="113" operator="equal">
      <formula>"not accepted - revision pending"</formula>
    </cfRule>
  </conditionalFormatting>
  <conditionalFormatting sqref="O83:R83 O589:R1048576 O95:R95 O119:R119 O18:R18 Q58:Q59 Q23:R26 Q28 Q36 Q42 Q62 Q66 Q70 Q79 Q85:Q86 Q88:Q89 Q91 Q93 Q97:Q99 Q102 Q107 Q113 Q19:R19 K47:R47 O85:O94 O19:P46 O58:O82 O49:O55 O97:O118">
    <cfRule type="cellIs" dxfId="100" priority="115" operator="equal">
      <formula>"доопрацьовано після верифікації"</formula>
    </cfRule>
    <cfRule type="cellIs" dxfId="99" priority="116" operator="equal">
      <formula>"не прийнято"</formula>
    </cfRule>
    <cfRule type="cellIs" dxfId="98" priority="117" operator="equal">
      <formula>"прийнято"</formula>
    </cfRule>
  </conditionalFormatting>
  <conditionalFormatting sqref="O15:R15">
    <cfRule type="cellIs" dxfId="97" priority="114" operator="equal">
      <formula>"accepted"</formula>
    </cfRule>
  </conditionalFormatting>
  <conditionalFormatting sqref="C18:C19 C23:C26 C28 C36 C42">
    <cfRule type="colorScale" priority="111">
      <colorScale>
        <cfvo type="num" val="0"/>
        <cfvo type="num" val="3"/>
        <cfvo type="num" val="5"/>
        <color rgb="FFF8696B"/>
        <color rgb="FFFFEB84"/>
        <color rgb="FF63BE7B"/>
      </colorScale>
    </cfRule>
  </conditionalFormatting>
  <conditionalFormatting sqref="C58:C59 C62 C66 C70 C79">
    <cfRule type="colorScale" priority="110">
      <colorScale>
        <cfvo type="num" val="0"/>
        <cfvo type="num" val="3"/>
        <cfvo type="num" val="5"/>
        <color rgb="FFF8696B"/>
        <color rgb="FFFFEB84"/>
        <color rgb="FF63BE7B"/>
      </colorScale>
    </cfRule>
  </conditionalFormatting>
  <conditionalFormatting sqref="C51:C55 C49">
    <cfRule type="colorScale" priority="132">
      <colorScale>
        <cfvo type="num" val="0"/>
        <cfvo type="num" val="3"/>
        <cfvo type="num" val="5"/>
        <color rgb="FFF8696B"/>
        <color rgb="FFFFEB84"/>
        <color rgb="FF63BE7B"/>
      </colorScale>
    </cfRule>
  </conditionalFormatting>
  <conditionalFormatting sqref="C9:E13">
    <cfRule type="colorScale" priority="109">
      <colorScale>
        <cfvo type="num" val="0"/>
        <cfvo type="num" val="3"/>
        <cfvo type="num" val="6"/>
        <color rgb="FFF8696B"/>
        <color rgb="FFFFEB84"/>
        <color rgb="FF63BE7B"/>
      </colorScale>
    </cfRule>
  </conditionalFormatting>
  <conditionalFormatting sqref="C85:C86 C88:C89 C91 C93">
    <cfRule type="colorScale" priority="108">
      <colorScale>
        <cfvo type="num" val="0"/>
        <cfvo type="num" val="3"/>
        <cfvo type="num" val="5"/>
        <color rgb="FFF8696B"/>
        <color rgb="FFFFEB84"/>
        <color rgb="FF63BE7B"/>
      </colorScale>
    </cfRule>
  </conditionalFormatting>
  <conditionalFormatting sqref="C97:C99 C102 C107 C113">
    <cfRule type="colorScale" priority="107">
      <colorScale>
        <cfvo type="num" val="0"/>
        <cfvo type="num" val="3"/>
        <cfvo type="num" val="5"/>
        <color rgb="FFF8696B"/>
        <color rgb="FFFFEB84"/>
        <color rgb="FF63BE7B"/>
      </colorScale>
    </cfRule>
  </conditionalFormatting>
  <conditionalFormatting sqref="K15:N15">
    <cfRule type="cellIs" dxfId="96" priority="104" operator="equal">
      <formula>"n/a"</formula>
    </cfRule>
    <cfRule type="cellIs" dxfId="95" priority="105" operator="equal">
      <formula>"not accepted - revision pending"</formula>
    </cfRule>
  </conditionalFormatting>
  <conditionalFormatting sqref="K15:N15">
    <cfRule type="cellIs" dxfId="94" priority="106" operator="equal">
      <formula>"accepted"</formula>
    </cfRule>
  </conditionalFormatting>
  <conditionalFormatting sqref="P85:P94 P58:P82 P49:P55 P97:P118">
    <cfRule type="cellIs" dxfId="93" priority="91" operator="equal">
      <formula>"не стосується"</formula>
    </cfRule>
    <cfRule type="cellIs" dxfId="92" priority="92" operator="equal">
      <formula>"не прийнято - на розгляді"</formula>
    </cfRule>
    <cfRule type="cellIs" dxfId="91" priority="93" operator="equal">
      <formula>"прийнято"</formula>
    </cfRule>
  </conditionalFormatting>
  <conditionalFormatting sqref="R28 R36 R42">
    <cfRule type="cellIs" dxfId="90" priority="76" operator="equal">
      <formula>"на доопрацюванні"</formula>
    </cfRule>
    <cfRule type="cellIs" dxfId="89" priority="77" operator="equal">
      <formula>"не прийнято"</formula>
    </cfRule>
    <cfRule type="cellIs" dxfId="88" priority="78" operator="equal">
      <formula>"прийнято"</formula>
    </cfRule>
  </conditionalFormatting>
  <conditionalFormatting sqref="R51:R55 R49">
    <cfRule type="cellIs" dxfId="87" priority="73" operator="equal">
      <formula>"на доопрацюванні"</formula>
    </cfRule>
    <cfRule type="cellIs" dxfId="86" priority="74" operator="equal">
      <formula>"не прийнято"</formula>
    </cfRule>
    <cfRule type="cellIs" dxfId="85" priority="75" operator="equal">
      <formula>"прийнято"</formula>
    </cfRule>
  </conditionalFormatting>
  <conditionalFormatting sqref="R58:R59 R62 R66 R70 R79">
    <cfRule type="cellIs" dxfId="84" priority="70" operator="equal">
      <formula>"на доопрацюванні"</formula>
    </cfRule>
    <cfRule type="cellIs" dxfId="83" priority="71" operator="equal">
      <formula>"не прийнято"</formula>
    </cfRule>
    <cfRule type="cellIs" dxfId="82" priority="72" operator="equal">
      <formula>"прийнято"</formula>
    </cfRule>
  </conditionalFormatting>
  <conditionalFormatting sqref="R85:R86 R88:R89 R91 R93">
    <cfRule type="cellIs" dxfId="81" priority="67" operator="equal">
      <formula>"на доопрацюванні"</formula>
    </cfRule>
    <cfRule type="cellIs" dxfId="80" priority="68" operator="equal">
      <formula>"не прийнято"</formula>
    </cfRule>
    <cfRule type="cellIs" dxfId="79" priority="69" operator="equal">
      <formula>"прийнято"</formula>
    </cfRule>
  </conditionalFormatting>
  <conditionalFormatting sqref="R97:R99 R102 R107 R113">
    <cfRule type="cellIs" dxfId="78" priority="64" operator="equal">
      <formula>"на доопрацюванні"</formula>
    </cfRule>
    <cfRule type="cellIs" dxfId="77" priority="65" operator="equal">
      <formula>"не прийнято"</formula>
    </cfRule>
    <cfRule type="cellIs" dxfId="76" priority="66" operator="equal">
      <formula>"прийнято"</formula>
    </cfRule>
  </conditionalFormatting>
  <conditionalFormatting sqref="O19:O21">
    <cfRule type="containsText" dxfId="75" priority="62" operator="containsText" text="&quot;не стосується&quot;">
      <formula>NOT(ISERROR(SEARCH("""не стосується""",O19)))</formula>
    </cfRule>
  </conditionalFormatting>
  <dataValidations count="3">
    <dataValidation type="whole" errorStyle="information" allowBlank="1" showErrorMessage="1" errorTitle="Введіть ціле число від 0 до 100" sqref="J50">
      <formula1>0</formula1>
      <formula2>100</formula2>
    </dataValidation>
    <dataValidation allowBlank="1" showInputMessage="1" showErrorMessage="1" promptTitle="Порада:" prompt="Щоб додати пункт з нового рядка, натисніть Alt+Enter" sqref="X85 X95:X97 X18:X46 X58:X82 X49:X55"/>
    <dataValidation type="list" allowBlank="1" showInputMessage="1" showErrorMessage="1" sqref="S83 O83 O95 S95 O56 S56">
      <formula1>$A$2:$A$5</formula1>
    </dataValidation>
  </dataValidations>
  <hyperlinks>
    <hyperlink ref="G61" r:id="rId1"/>
    <hyperlink ref="G62" r:id="rId2"/>
    <hyperlink ref="G60" r:id="rId3"/>
    <hyperlink ref="G99" r:id="rId4"/>
    <hyperlink ref="G59" r:id="rId5"/>
    <hyperlink ref="G98" r:id="rId6"/>
    <hyperlink ref="H99" r:id="rId7"/>
    <hyperlink ref="H98" r:id="rId8"/>
  </hyperlinks>
  <pageMargins left="0.7" right="0.7" top="0.75" bottom="0.75" header="0.3" footer="0.3"/>
  <pageSetup paperSize="9" orientation="portrait" r:id="rId9"/>
  <ignoredErrors>
    <ignoredError sqref="J50" unlockedFormula="1"/>
  </ignoredErrors>
  <drawing r:id="rId10"/>
  <extLst>
    <ext xmlns:x14="http://schemas.microsoft.com/office/spreadsheetml/2009/9/main" uri="{78C0D931-6437-407d-A8EE-F0AAD7539E65}">
      <x14:conditionalFormattings>
        <x14:conditionalFormatting xmlns:xm="http://schemas.microsoft.com/office/excel/2006/main">
          <x14:cfRule type="containsText" priority="102" operator="containsText" id="{45E0B164-2A5A-4E98-AE8D-08A9A4E1A3EF}">
            <xm:f>NOT(ISERROR(SEARCH(Статуси!$A$8,K18)))</xm:f>
            <xm:f>Статуси!$A$8</xm:f>
            <x14:dxf>
              <fill>
                <patternFill>
                  <bgColor theme="6" tint="0.59996337778862885"/>
                </patternFill>
              </fill>
            </x14:dxf>
          </x14:cfRule>
          <x14:cfRule type="containsText" priority="103" operator="containsText" id="{3F741F5A-90B7-46BE-AD6A-06FE75EBD41C}">
            <xm:f>NOT(ISERROR(SEARCH(Статуси!$A$7,K18)))</xm:f>
            <xm:f>Статуси!$A$7</xm:f>
            <x14:dxf>
              <font>
                <color auto="1"/>
              </font>
              <fill>
                <patternFill>
                  <bgColor rgb="FF92D050"/>
                </patternFill>
              </fill>
            </x14:dxf>
          </x14:cfRule>
          <xm:sqref>L85:L94 L58:L82 L49:L55 L18:L46 K97:L118</xm:sqref>
        </x14:conditionalFormatting>
        <x14:conditionalFormatting xmlns:xm="http://schemas.microsoft.com/office/excel/2006/main">
          <x14:cfRule type="containsText" priority="63" operator="containsText" id="{1F342004-3696-4115-88F6-40783AF0B01F}">
            <xm:f>NOT(ISERROR(SEARCH("не стосується",O18)))</xm:f>
            <xm:f>"не стосується"</xm:f>
            <x14:dxf>
              <fill>
                <patternFill>
                  <bgColor theme="2"/>
                </patternFill>
              </fill>
            </x14:dxf>
          </x14:cfRule>
          <xm:sqref>O18:O44 O85:O94 O58:O82 S18:S46 S85:S94 S58:S82 O49:O55 S49:S55 S97:S118 O97:O118</xm:sqref>
        </x14:conditionalFormatting>
        <x14:conditionalFormatting xmlns:xm="http://schemas.microsoft.com/office/excel/2006/main">
          <x14:cfRule type="containsText" priority="60" operator="containsText" id="{DBA4F5F2-FFAC-46D9-B593-2D7DAE209A34}">
            <xm:f>NOT(ISERROR(SEARCH("не стосується",O45)))</xm:f>
            <xm:f>"не стосується"</xm:f>
            <x14:dxf>
              <fill>
                <patternFill>
                  <bgColor theme="2"/>
                </patternFill>
              </fill>
            </x14:dxf>
          </x14:cfRule>
          <xm:sqref>O45:O46</xm:sqref>
        </x14:conditionalFormatting>
        <x14:conditionalFormatting xmlns:xm="http://schemas.microsoft.com/office/excel/2006/main">
          <x14:cfRule type="containsText" priority="11" operator="containsText" id="{553A3D15-8417-47AF-BA66-137ABC4B2E44}">
            <xm:f>NOT(ISERROR(SEARCH(Статуси!$A$8,K18)))</xm:f>
            <xm:f>Статуси!$A$8</xm:f>
            <x14:dxf>
              <fill>
                <patternFill>
                  <bgColor theme="6" tint="0.59996337778862885"/>
                </patternFill>
              </fill>
            </x14:dxf>
          </x14:cfRule>
          <x14:cfRule type="containsText" priority="12" operator="containsText" id="{C67C6E9F-ABB9-4E91-AA20-638962F592B9}">
            <xm:f>NOT(ISERROR(SEARCH(Статуси!$A$7,K18)))</xm:f>
            <xm:f>Статуси!$A$7</xm:f>
            <x14:dxf>
              <font>
                <color auto="1"/>
              </font>
              <fill>
                <patternFill>
                  <bgColor rgb="FF92D050"/>
                </patternFill>
              </fill>
            </x14:dxf>
          </x14:cfRule>
          <xm:sqref>K18</xm:sqref>
        </x14:conditionalFormatting>
        <x14:conditionalFormatting xmlns:xm="http://schemas.microsoft.com/office/excel/2006/main">
          <x14:cfRule type="containsText" priority="9" operator="containsText" id="{E022C979-018E-4827-8ACE-2BC8872C42F4}">
            <xm:f>NOT(ISERROR(SEARCH(Статуси!$A$8,K19)))</xm:f>
            <xm:f>Статуси!$A$8</xm:f>
            <x14:dxf>
              <fill>
                <patternFill>
                  <bgColor theme="6" tint="0.59996337778862885"/>
                </patternFill>
              </fill>
            </x14:dxf>
          </x14:cfRule>
          <x14:cfRule type="containsText" priority="10" operator="containsText" id="{72A2ABD0-C6E3-4075-A2AE-2B81F8F2D6E4}">
            <xm:f>NOT(ISERROR(SEARCH(Статуси!$A$7,K19)))</xm:f>
            <xm:f>Статуси!$A$7</xm:f>
            <x14:dxf>
              <font>
                <color auto="1"/>
              </font>
              <fill>
                <patternFill>
                  <bgColor rgb="FF92D050"/>
                </patternFill>
              </fill>
            </x14:dxf>
          </x14:cfRule>
          <xm:sqref>K19:K46</xm:sqref>
        </x14:conditionalFormatting>
        <x14:conditionalFormatting xmlns:xm="http://schemas.microsoft.com/office/excel/2006/main">
          <x14:cfRule type="containsText" priority="7" operator="containsText" id="{5E771458-4DAC-43C7-880F-A6D29B95CD49}">
            <xm:f>NOT(ISERROR(SEARCH(Статуси!$A$8,K49)))</xm:f>
            <xm:f>Статуси!$A$8</xm:f>
            <x14:dxf>
              <fill>
                <patternFill>
                  <bgColor theme="6" tint="0.59996337778862885"/>
                </patternFill>
              </fill>
            </x14:dxf>
          </x14:cfRule>
          <x14:cfRule type="containsText" priority="8" operator="containsText" id="{3F4ACF65-CAAB-45CD-A0F4-3501773B4D1B}">
            <xm:f>NOT(ISERROR(SEARCH(Статуси!$A$7,K49)))</xm:f>
            <xm:f>Статуси!$A$7</xm:f>
            <x14:dxf>
              <font>
                <color auto="1"/>
              </font>
              <fill>
                <patternFill>
                  <bgColor rgb="FF92D050"/>
                </patternFill>
              </fill>
            </x14:dxf>
          </x14:cfRule>
          <xm:sqref>K49:K55</xm:sqref>
        </x14:conditionalFormatting>
        <x14:conditionalFormatting xmlns:xm="http://schemas.microsoft.com/office/excel/2006/main">
          <x14:cfRule type="containsText" priority="5" operator="containsText" id="{609DE31C-7A2D-4841-818F-1DA5A737E5F3}">
            <xm:f>NOT(ISERROR(SEARCH(Статуси!$A$8,K58)))</xm:f>
            <xm:f>Статуси!$A$8</xm:f>
            <x14:dxf>
              <fill>
                <patternFill>
                  <bgColor theme="6" tint="0.59996337778862885"/>
                </patternFill>
              </fill>
            </x14:dxf>
          </x14:cfRule>
          <x14:cfRule type="containsText" priority="6" operator="containsText" id="{52D3A292-860A-4765-A624-CB5207903438}">
            <xm:f>NOT(ISERROR(SEARCH(Статуси!$A$7,K58)))</xm:f>
            <xm:f>Статуси!$A$7</xm:f>
            <x14:dxf>
              <font>
                <color auto="1"/>
              </font>
              <fill>
                <patternFill>
                  <bgColor rgb="FF92D050"/>
                </patternFill>
              </fill>
            </x14:dxf>
          </x14:cfRule>
          <xm:sqref>K58:K82</xm:sqref>
        </x14:conditionalFormatting>
        <x14:conditionalFormatting xmlns:xm="http://schemas.microsoft.com/office/excel/2006/main">
          <x14:cfRule type="containsText" priority="3" operator="containsText" id="{E5CF160C-992F-4522-8D9F-B81F68277953}">
            <xm:f>NOT(ISERROR(SEARCH(Статуси!$A$8,K85)))</xm:f>
            <xm:f>Статуси!$A$8</xm:f>
            <x14:dxf>
              <fill>
                <patternFill>
                  <bgColor theme="6" tint="0.59996337778862885"/>
                </patternFill>
              </fill>
            </x14:dxf>
          </x14:cfRule>
          <x14:cfRule type="containsText" priority="4" operator="containsText" id="{66B2ECA4-1106-4628-9C3D-685FD4E04F47}">
            <xm:f>NOT(ISERROR(SEARCH(Статуси!$A$7,K85)))</xm:f>
            <xm:f>Статуси!$A$7</xm:f>
            <x14:dxf>
              <font>
                <color auto="1"/>
              </font>
              <fill>
                <patternFill>
                  <bgColor rgb="FF92D050"/>
                </patternFill>
              </fill>
            </x14:dxf>
          </x14:cfRule>
          <xm:sqref>K85:K94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Статуси!$A$7:$A$8</xm:f>
          </x14:formula1>
          <xm:sqref>K49:K55 K18:K46 K58:K82 K85:K94 K97:K118</xm:sqref>
        </x14:dataValidation>
        <x14:dataValidation type="list" allowBlank="1" showInputMessage="1" showErrorMessage="1">
          <x14:formula1>
            <xm:f>Статуси!$A$12:$A$14</xm:f>
          </x14:formula1>
          <xm:sqref>O49:O55 O58:O82 O85:O94 O18:O46 O97:O118</xm:sqref>
        </x14:dataValidation>
        <x14:dataValidation type="list" allowBlank="1" showInputMessage="1" showErrorMessage="1">
          <x14:formula1>
            <xm:f>Статуси!$A$2:$A$4</xm:f>
          </x14:formula1>
          <xm:sqref>S58:S82 S18:S46 S85:S94 S49:S55 S97:S118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89"/>
  <sheetViews>
    <sheetView showGridLines="0" topLeftCell="D28" zoomScale="68" zoomScaleNormal="68" workbookViewId="0">
      <selection activeCell="H25" sqref="H25"/>
    </sheetView>
  </sheetViews>
  <sheetFormatPr defaultColWidth="9.140625" defaultRowHeight="12.75" x14ac:dyDescent="0.2"/>
  <cols>
    <col min="1" max="2" width="1.7109375" style="144" customWidth="1"/>
    <col min="3" max="3" width="27.28515625" style="1" customWidth="1"/>
    <col min="4" max="4" width="26.28515625" style="1" customWidth="1"/>
    <col min="5" max="5" width="27.85546875" style="1" customWidth="1"/>
    <col min="6" max="7" width="26.28515625" style="1" customWidth="1"/>
    <col min="8" max="8" width="12.140625" style="1" customWidth="1"/>
    <col min="9" max="9" width="9.140625" style="1" customWidth="1"/>
    <col min="10" max="10" width="1.7109375" style="251" customWidth="1"/>
    <col min="11" max="48" width="9.140625" style="144"/>
    <col min="49" max="16384" width="9.140625" style="1"/>
  </cols>
  <sheetData>
    <row r="1" spans="1:49" s="144" customFormat="1" ht="9" customHeight="1" x14ac:dyDescent="0.2"/>
    <row r="2" spans="1:49" ht="45.75" customHeight="1" x14ac:dyDescent="0.2">
      <c r="B2" s="251"/>
      <c r="C2" s="951" t="s">
        <v>446</v>
      </c>
      <c r="D2" s="951"/>
      <c r="E2" s="951"/>
      <c r="F2" s="951"/>
      <c r="G2" s="951"/>
      <c r="H2" s="951"/>
      <c r="I2" s="951"/>
      <c r="J2" s="252"/>
    </row>
    <row r="3" spans="1:49" ht="14.25" customHeight="1" x14ac:dyDescent="0.2">
      <c r="B3" s="251"/>
      <c r="C3" s="852" t="s">
        <v>447</v>
      </c>
      <c r="D3" s="852"/>
      <c r="E3" s="852"/>
      <c r="F3" s="852"/>
      <c r="G3" s="852"/>
      <c r="H3" s="852"/>
      <c r="I3" s="852"/>
      <c r="J3" s="252"/>
    </row>
    <row r="4" spans="1:49" s="143" customFormat="1" ht="14.25" customHeight="1" x14ac:dyDescent="0.2">
      <c r="A4" s="159"/>
      <c r="B4" s="253"/>
      <c r="C4" s="852"/>
      <c r="D4" s="852"/>
      <c r="E4" s="852"/>
      <c r="F4" s="852"/>
      <c r="G4" s="852"/>
      <c r="H4" s="852"/>
      <c r="I4" s="852"/>
      <c r="J4" s="252"/>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row>
    <row r="5" spans="1:49" ht="14.25" customHeight="1" x14ac:dyDescent="0.2">
      <c r="B5" s="251"/>
      <c r="C5" s="853"/>
      <c r="D5" s="853"/>
      <c r="E5" s="853"/>
      <c r="F5" s="853"/>
      <c r="G5" s="853"/>
      <c r="H5" s="853"/>
      <c r="I5" s="853"/>
      <c r="J5" s="252"/>
    </row>
    <row r="6" spans="1:49" ht="14.25" customHeight="1" x14ac:dyDescent="0.2">
      <c r="B6" s="251"/>
      <c r="C6" s="952" t="s">
        <v>202</v>
      </c>
      <c r="D6" s="954" t="s">
        <v>203</v>
      </c>
      <c r="E6" s="955"/>
      <c r="F6" s="955"/>
      <c r="G6" s="956"/>
      <c r="H6" s="957" t="s">
        <v>204</v>
      </c>
      <c r="I6" s="254"/>
      <c r="J6" s="252"/>
    </row>
    <row r="7" spans="1:49" ht="27.75" customHeight="1" x14ac:dyDescent="0.2">
      <c r="B7" s="251"/>
      <c r="C7" s="953"/>
      <c r="D7" s="255">
        <v>0</v>
      </c>
      <c r="E7" s="255">
        <v>1</v>
      </c>
      <c r="F7" s="255">
        <v>2</v>
      </c>
      <c r="G7" s="255">
        <v>3</v>
      </c>
      <c r="H7" s="958"/>
      <c r="I7" s="256"/>
      <c r="J7" s="252"/>
    </row>
    <row r="8" spans="1:49" ht="48" x14ac:dyDescent="0.2">
      <c r="B8" s="251"/>
      <c r="C8" s="257" t="s">
        <v>205</v>
      </c>
      <c r="D8" s="618" t="s">
        <v>206</v>
      </c>
      <c r="E8" s="308" t="s">
        <v>207</v>
      </c>
      <c r="F8" s="307" t="s">
        <v>208</v>
      </c>
      <c r="G8" s="307" t="s">
        <v>209</v>
      </c>
      <c r="H8" s="258">
        <v>0</v>
      </c>
      <c r="I8" s="259"/>
      <c r="J8" s="252"/>
    </row>
    <row r="9" spans="1:49" ht="48" x14ac:dyDescent="0.2">
      <c r="B9" s="251"/>
      <c r="C9" s="257" t="s">
        <v>210</v>
      </c>
      <c r="D9" s="618" t="s">
        <v>211</v>
      </c>
      <c r="E9" s="308" t="s">
        <v>212</v>
      </c>
      <c r="F9" s="307" t="s">
        <v>213</v>
      </c>
      <c r="G9" s="307" t="s">
        <v>214</v>
      </c>
      <c r="H9" s="258">
        <v>0</v>
      </c>
      <c r="I9" s="259"/>
      <c r="J9" s="252"/>
    </row>
    <row r="10" spans="1:49" ht="54" customHeight="1" x14ac:dyDescent="0.2">
      <c r="B10" s="251"/>
      <c r="C10" s="257" t="s">
        <v>215</v>
      </c>
      <c r="D10" s="618" t="s">
        <v>216</v>
      </c>
      <c r="E10" s="308" t="s">
        <v>217</v>
      </c>
      <c r="F10" s="307" t="s">
        <v>218</v>
      </c>
      <c r="G10" s="307" t="s">
        <v>219</v>
      </c>
      <c r="H10" s="258">
        <v>0</v>
      </c>
      <c r="I10" s="259"/>
      <c r="J10" s="252"/>
    </row>
    <row r="11" spans="1:49" ht="64.5" customHeight="1" x14ac:dyDescent="0.2">
      <c r="B11" s="251"/>
      <c r="C11" s="257" t="s">
        <v>220</v>
      </c>
      <c r="D11" s="307" t="s">
        <v>221</v>
      </c>
      <c r="E11" s="619" t="s">
        <v>222</v>
      </c>
      <c r="F11" s="307" t="s">
        <v>223</v>
      </c>
      <c r="G11" s="307" t="s">
        <v>224</v>
      </c>
      <c r="H11" s="258">
        <v>1</v>
      </c>
      <c r="I11" s="259"/>
      <c r="J11" s="252"/>
    </row>
    <row r="12" spans="1:49" ht="78" customHeight="1" x14ac:dyDescent="0.2">
      <c r="B12" s="251"/>
      <c r="C12" s="257" t="s">
        <v>225</v>
      </c>
      <c r="D12" s="307" t="s">
        <v>226</v>
      </c>
      <c r="E12" s="619" t="s">
        <v>227</v>
      </c>
      <c r="F12" s="307" t="s">
        <v>228</v>
      </c>
      <c r="G12" s="307" t="s">
        <v>229</v>
      </c>
      <c r="H12" s="258">
        <v>1</v>
      </c>
      <c r="I12" s="259"/>
      <c r="J12" s="252"/>
    </row>
    <row r="13" spans="1:49" ht="14.25" x14ac:dyDescent="0.2">
      <c r="B13" s="251"/>
      <c r="C13" s="944" t="s">
        <v>230</v>
      </c>
      <c r="D13" s="946" t="s">
        <v>203</v>
      </c>
      <c r="E13" s="947"/>
      <c r="F13" s="947"/>
      <c r="G13" s="948"/>
      <c r="H13" s="949" t="s">
        <v>204</v>
      </c>
      <c r="I13" s="259"/>
      <c r="J13" s="252"/>
    </row>
    <row r="14" spans="1:49" ht="27.75" customHeight="1" x14ac:dyDescent="0.2">
      <c r="B14" s="251"/>
      <c r="C14" s="945"/>
      <c r="D14" s="260">
        <v>0</v>
      </c>
      <c r="E14" s="260">
        <v>1</v>
      </c>
      <c r="F14" s="260">
        <v>2</v>
      </c>
      <c r="G14" s="260">
        <v>3</v>
      </c>
      <c r="H14" s="950"/>
      <c r="I14" s="259"/>
      <c r="J14" s="252"/>
      <c r="AW14" s="144"/>
    </row>
    <row r="15" spans="1:49" ht="63.75" customHeight="1" x14ac:dyDescent="0.2">
      <c r="B15" s="251"/>
      <c r="C15" s="257" t="s">
        <v>231</v>
      </c>
      <c r="D15" s="620" t="s">
        <v>232</v>
      </c>
      <c r="E15" s="261" t="s">
        <v>233</v>
      </c>
      <c r="F15" s="261" t="s">
        <v>234</v>
      </c>
      <c r="G15" s="261" t="s">
        <v>235</v>
      </c>
      <c r="H15" s="258">
        <v>0</v>
      </c>
      <c r="I15" s="259"/>
      <c r="J15" s="252"/>
      <c r="AW15" s="144"/>
    </row>
    <row r="16" spans="1:49" ht="66" customHeight="1" x14ac:dyDescent="0.2">
      <c r="B16" s="251"/>
      <c r="C16" s="257" t="s">
        <v>236</v>
      </c>
      <c r="D16" s="629" t="s">
        <v>237</v>
      </c>
      <c r="E16" s="262" t="s">
        <v>238</v>
      </c>
      <c r="F16" s="261" t="s">
        <v>239</v>
      </c>
      <c r="G16" s="620" t="s">
        <v>240</v>
      </c>
      <c r="H16" s="258">
        <v>3</v>
      </c>
      <c r="I16" s="259"/>
      <c r="J16" s="252"/>
      <c r="AW16" s="144"/>
    </row>
    <row r="17" spans="2:49" ht="68.25" customHeight="1" x14ac:dyDescent="0.2">
      <c r="B17" s="251"/>
      <c r="C17" s="257" t="s">
        <v>241</v>
      </c>
      <c r="D17" s="261" t="s">
        <v>448</v>
      </c>
      <c r="E17" s="262" t="s">
        <v>449</v>
      </c>
      <c r="F17" s="261" t="s">
        <v>450</v>
      </c>
      <c r="G17" s="620" t="s">
        <v>451</v>
      </c>
      <c r="H17" s="258">
        <v>3</v>
      </c>
      <c r="I17" s="259"/>
      <c r="J17" s="252"/>
      <c r="AW17" s="144"/>
    </row>
    <row r="18" spans="2:49" ht="66.75" customHeight="1" x14ac:dyDescent="0.2">
      <c r="B18" s="251"/>
      <c r="C18" s="257" t="s">
        <v>242</v>
      </c>
      <c r="D18" s="261" t="s">
        <v>455</v>
      </c>
      <c r="E18" s="262" t="s">
        <v>454</v>
      </c>
      <c r="F18" s="261" t="s">
        <v>453</v>
      </c>
      <c r="G18" s="620" t="s">
        <v>452</v>
      </c>
      <c r="H18" s="258">
        <v>3</v>
      </c>
      <c r="I18" s="259"/>
      <c r="J18" s="252"/>
      <c r="AW18" s="144"/>
    </row>
    <row r="19" spans="2:49" s="144" customFormat="1" ht="67.5" customHeight="1" x14ac:dyDescent="0.2">
      <c r="B19" s="251"/>
      <c r="C19" s="257" t="s">
        <v>243</v>
      </c>
      <c r="D19" s="261" t="s">
        <v>456</v>
      </c>
      <c r="E19" s="262" t="s">
        <v>457</v>
      </c>
      <c r="F19" s="261" t="s">
        <v>458</v>
      </c>
      <c r="G19" s="620" t="s">
        <v>459</v>
      </c>
      <c r="H19" s="258">
        <v>3</v>
      </c>
      <c r="I19" s="259"/>
      <c r="J19" s="252"/>
    </row>
    <row r="20" spans="2:49" s="144" customFormat="1" ht="138.75" customHeight="1" x14ac:dyDescent="0.2">
      <c r="B20" s="251"/>
      <c r="C20" s="263" t="s">
        <v>244</v>
      </c>
      <c r="D20" s="264" t="s">
        <v>776</v>
      </c>
      <c r="E20" s="265" t="s">
        <v>460</v>
      </c>
      <c r="F20" s="264" t="s">
        <v>461</v>
      </c>
      <c r="G20" s="621" t="s">
        <v>462</v>
      </c>
      <c r="H20" s="258">
        <v>3</v>
      </c>
      <c r="I20" s="259"/>
      <c r="J20" s="252"/>
    </row>
    <row r="21" spans="2:49" s="144" customFormat="1" ht="78" customHeight="1" x14ac:dyDescent="0.2">
      <c r="B21" s="251"/>
      <c r="C21" s="266" t="s">
        <v>245</v>
      </c>
      <c r="D21" s="620" t="s">
        <v>463</v>
      </c>
      <c r="E21" s="262" t="s">
        <v>464</v>
      </c>
      <c r="F21" s="261" t="s">
        <v>465</v>
      </c>
      <c r="G21" s="261" t="s">
        <v>466</v>
      </c>
      <c r="H21" s="258">
        <v>0</v>
      </c>
      <c r="I21" s="259"/>
      <c r="J21" s="252"/>
    </row>
    <row r="22" spans="2:49" s="144" customFormat="1" ht="9" customHeight="1" x14ac:dyDescent="0.2">
      <c r="B22" s="251"/>
      <c r="C22" s="267"/>
      <c r="D22" s="268"/>
      <c r="E22" s="268"/>
      <c r="F22" s="268"/>
      <c r="G22" s="268"/>
      <c r="H22" s="269"/>
      <c r="I22" s="259"/>
      <c r="J22" s="252"/>
    </row>
    <row r="23" spans="2:49" s="144" customFormat="1" ht="51.75" customHeight="1" x14ac:dyDescent="0.2">
      <c r="B23" s="251"/>
      <c r="C23" s="267"/>
      <c r="D23" s="268"/>
      <c r="E23" s="268"/>
      <c r="F23" s="268"/>
      <c r="G23" s="269" t="s">
        <v>246</v>
      </c>
      <c r="H23" s="270">
        <f>SUM(H8:H12,H15:H21)</f>
        <v>17</v>
      </c>
      <c r="I23" s="259"/>
      <c r="J23" s="252"/>
    </row>
    <row r="24" spans="2:49" s="144" customFormat="1" ht="14.25" x14ac:dyDescent="0.2">
      <c r="B24" s="251"/>
      <c r="C24" s="271"/>
      <c r="D24" s="259"/>
      <c r="E24" s="259"/>
      <c r="F24" s="259"/>
      <c r="G24" s="259"/>
      <c r="H24" s="259"/>
      <c r="I24" s="259"/>
      <c r="J24" s="252"/>
    </row>
    <row r="25" spans="2:49" s="144" customFormat="1" x14ac:dyDescent="0.2"/>
    <row r="26" spans="2:49" s="144" customFormat="1" ht="39" customHeight="1" x14ac:dyDescent="0.2"/>
    <row r="27" spans="2:49" s="144" customFormat="1" x14ac:dyDescent="0.2"/>
    <row r="28" spans="2:49" s="144" customFormat="1" x14ac:dyDescent="0.2"/>
    <row r="29" spans="2:49" s="144" customFormat="1" ht="14.25" customHeight="1" x14ac:dyDescent="0.2"/>
    <row r="30" spans="2:49" s="144" customFormat="1" x14ac:dyDescent="0.2"/>
    <row r="31" spans="2:49" s="144" customFormat="1" x14ac:dyDescent="0.2"/>
    <row r="32" spans="2:49" s="144" customFormat="1" x14ac:dyDescent="0.2"/>
    <row r="33" s="144" customFormat="1" x14ac:dyDescent="0.2"/>
    <row r="34" s="144" customFormat="1" x14ac:dyDescent="0.2"/>
    <row r="35" s="144" customFormat="1" x14ac:dyDescent="0.2"/>
    <row r="36" s="144" customFormat="1" x14ac:dyDescent="0.2"/>
    <row r="37" s="144" customFormat="1" x14ac:dyDescent="0.2"/>
    <row r="38" s="144" customFormat="1" x14ac:dyDescent="0.2"/>
    <row r="39" s="144" customFormat="1" x14ac:dyDescent="0.2"/>
    <row r="40" s="144" customFormat="1" x14ac:dyDescent="0.2"/>
    <row r="41" s="144" customFormat="1" x14ac:dyDescent="0.2"/>
    <row r="42" s="144" customFormat="1" x14ac:dyDescent="0.2"/>
    <row r="43" s="144" customFormat="1" x14ac:dyDescent="0.2"/>
    <row r="44" s="144" customFormat="1" x14ac:dyDescent="0.2"/>
    <row r="45" s="144" customFormat="1" x14ac:dyDescent="0.2"/>
    <row r="46" s="144" customFormat="1" x14ac:dyDescent="0.2"/>
    <row r="47" s="144" customFormat="1" x14ac:dyDescent="0.2"/>
    <row r="48" s="144" customFormat="1" x14ac:dyDescent="0.2"/>
    <row r="49" s="144" customFormat="1" x14ac:dyDescent="0.2"/>
    <row r="50" s="144" customFormat="1" x14ac:dyDescent="0.2"/>
    <row r="51" s="144" customFormat="1" x14ac:dyDescent="0.2"/>
    <row r="52" s="144" customFormat="1" x14ac:dyDescent="0.2"/>
    <row r="53" s="144" customFormat="1" x14ac:dyDescent="0.2"/>
    <row r="54" s="144" customFormat="1" x14ac:dyDescent="0.2"/>
    <row r="55" s="144" customFormat="1" x14ac:dyDescent="0.2"/>
    <row r="56" s="144" customFormat="1" x14ac:dyDescent="0.2"/>
    <row r="57" s="144" customFormat="1" x14ac:dyDescent="0.2"/>
    <row r="58" s="144" customFormat="1" x14ac:dyDescent="0.2"/>
    <row r="59" s="144" customFormat="1" x14ac:dyDescent="0.2"/>
    <row r="60" s="144" customFormat="1" x14ac:dyDescent="0.2"/>
    <row r="61" s="144" customFormat="1" x14ac:dyDescent="0.2"/>
    <row r="62" s="144" customFormat="1" x14ac:dyDescent="0.2"/>
    <row r="63" s="144" customFormat="1" x14ac:dyDescent="0.2"/>
    <row r="64" s="144" customFormat="1" x14ac:dyDescent="0.2"/>
    <row r="65" s="144" customFormat="1" x14ac:dyDescent="0.2"/>
    <row r="66" s="144" customFormat="1" x14ac:dyDescent="0.2"/>
    <row r="67" s="144" customFormat="1" x14ac:dyDescent="0.2"/>
    <row r="68" s="144" customFormat="1" x14ac:dyDescent="0.2"/>
    <row r="69" s="144" customFormat="1" x14ac:dyDescent="0.2"/>
    <row r="70" s="144" customFormat="1" x14ac:dyDescent="0.2"/>
    <row r="71" s="144" customFormat="1" x14ac:dyDescent="0.2"/>
    <row r="72" s="144" customFormat="1" x14ac:dyDescent="0.2"/>
    <row r="73" s="144" customFormat="1" x14ac:dyDescent="0.2"/>
    <row r="74" s="144" customFormat="1" x14ac:dyDescent="0.2"/>
    <row r="75" s="144" customFormat="1" x14ac:dyDescent="0.2"/>
    <row r="76" s="144" customFormat="1" x14ac:dyDescent="0.2"/>
    <row r="77" s="144" customFormat="1" x14ac:dyDescent="0.2"/>
    <row r="78" s="144" customFormat="1" x14ac:dyDescent="0.2"/>
    <row r="79" s="144" customFormat="1" x14ac:dyDescent="0.2"/>
    <row r="80" s="144" customFormat="1" x14ac:dyDescent="0.2"/>
    <row r="81" s="144" customFormat="1" x14ac:dyDescent="0.2"/>
    <row r="82" s="144" customFormat="1" x14ac:dyDescent="0.2"/>
    <row r="83" s="144" customFormat="1" x14ac:dyDescent="0.2"/>
    <row r="84" s="144" customFormat="1" x14ac:dyDescent="0.2"/>
    <row r="85" s="144" customFormat="1" x14ac:dyDescent="0.2"/>
    <row r="86" s="144" customFormat="1" x14ac:dyDescent="0.2"/>
    <row r="87" s="144" customFormat="1" x14ac:dyDescent="0.2"/>
    <row r="88" s="144" customFormat="1" x14ac:dyDescent="0.2"/>
    <row r="89" s="144" customFormat="1" x14ac:dyDescent="0.2"/>
    <row r="90" s="144" customFormat="1" x14ac:dyDescent="0.2"/>
    <row r="91" s="144" customFormat="1" x14ac:dyDescent="0.2"/>
    <row r="92" s="144" customFormat="1" x14ac:dyDescent="0.2"/>
    <row r="93" s="144" customFormat="1" x14ac:dyDescent="0.2"/>
    <row r="94" s="144" customFormat="1" x14ac:dyDescent="0.2"/>
    <row r="95" s="144" customFormat="1" x14ac:dyDescent="0.2"/>
    <row r="96" s="144" customFormat="1" x14ac:dyDescent="0.2"/>
    <row r="97" s="144" customFormat="1" x14ac:dyDescent="0.2"/>
    <row r="98" s="144" customFormat="1" x14ac:dyDescent="0.2"/>
    <row r="99" s="144" customFormat="1" x14ac:dyDescent="0.2"/>
    <row r="100" s="144" customFormat="1" x14ac:dyDescent="0.2"/>
    <row r="101" s="144" customFormat="1" x14ac:dyDescent="0.2"/>
    <row r="102" s="144" customFormat="1" x14ac:dyDescent="0.2"/>
    <row r="103" s="144" customFormat="1" x14ac:dyDescent="0.2"/>
    <row r="104" s="144" customFormat="1" x14ac:dyDescent="0.2"/>
    <row r="105" s="144" customFormat="1" x14ac:dyDescent="0.2"/>
    <row r="106" s="144" customFormat="1" x14ac:dyDescent="0.2"/>
    <row r="107" s="144" customFormat="1" x14ac:dyDescent="0.2"/>
    <row r="108" s="144" customFormat="1" x14ac:dyDescent="0.2"/>
    <row r="109" s="144" customFormat="1" x14ac:dyDescent="0.2"/>
    <row r="110" s="144" customFormat="1" x14ac:dyDescent="0.2"/>
    <row r="111" s="144" customFormat="1" x14ac:dyDescent="0.2"/>
    <row r="112" s="144" customFormat="1" x14ac:dyDescent="0.2"/>
    <row r="113" s="144" customFormat="1" x14ac:dyDescent="0.2"/>
    <row r="114" s="144" customFormat="1" x14ac:dyDescent="0.2"/>
    <row r="115" s="144" customFormat="1" x14ac:dyDescent="0.2"/>
    <row r="116" s="144" customFormat="1" x14ac:dyDescent="0.2"/>
    <row r="117" s="144" customFormat="1" x14ac:dyDescent="0.2"/>
    <row r="118" s="144" customFormat="1" x14ac:dyDescent="0.2"/>
    <row r="119" s="144" customFormat="1" x14ac:dyDescent="0.2"/>
    <row r="120" s="144" customFormat="1" x14ac:dyDescent="0.2"/>
    <row r="121" s="144" customFormat="1" x14ac:dyDescent="0.2"/>
    <row r="122" s="144" customFormat="1" x14ac:dyDescent="0.2"/>
    <row r="123" s="144" customFormat="1" x14ac:dyDescent="0.2"/>
    <row r="124" s="144" customFormat="1" x14ac:dyDescent="0.2"/>
    <row r="125" s="144" customFormat="1" x14ac:dyDescent="0.2"/>
    <row r="126" s="144" customFormat="1" x14ac:dyDescent="0.2"/>
    <row r="127" s="144" customFormat="1" x14ac:dyDescent="0.2"/>
    <row r="128" s="144" customFormat="1" x14ac:dyDescent="0.2"/>
    <row r="129" s="144" customFormat="1" x14ac:dyDescent="0.2"/>
    <row r="130" s="144" customFormat="1" x14ac:dyDescent="0.2"/>
    <row r="131" s="144" customFormat="1" x14ac:dyDescent="0.2"/>
    <row r="132" s="144" customFormat="1" x14ac:dyDescent="0.2"/>
    <row r="133" s="144" customFormat="1" x14ac:dyDescent="0.2"/>
    <row r="134" s="144" customFormat="1" x14ac:dyDescent="0.2"/>
    <row r="135" s="144" customFormat="1" x14ac:dyDescent="0.2"/>
    <row r="136" s="144" customFormat="1" x14ac:dyDescent="0.2"/>
    <row r="137" s="144" customFormat="1" x14ac:dyDescent="0.2"/>
    <row r="138" s="144" customFormat="1" x14ac:dyDescent="0.2"/>
    <row r="139" s="144" customFormat="1" x14ac:dyDescent="0.2"/>
    <row r="140" s="144" customFormat="1" x14ac:dyDescent="0.2"/>
    <row r="141" s="144" customFormat="1" x14ac:dyDescent="0.2"/>
    <row r="142" s="144" customFormat="1" x14ac:dyDescent="0.2"/>
    <row r="143" s="144" customFormat="1" x14ac:dyDescent="0.2"/>
    <row r="144" s="144" customFormat="1" x14ac:dyDescent="0.2"/>
    <row r="145" s="144" customFormat="1" x14ac:dyDescent="0.2"/>
    <row r="146" s="144" customFormat="1" x14ac:dyDescent="0.2"/>
    <row r="147" s="144" customFormat="1" x14ac:dyDescent="0.2"/>
    <row r="148" s="144" customFormat="1" x14ac:dyDescent="0.2"/>
    <row r="149" s="144" customFormat="1" x14ac:dyDescent="0.2"/>
    <row r="150" s="144" customFormat="1" x14ac:dyDescent="0.2"/>
    <row r="151" s="144" customFormat="1" x14ac:dyDescent="0.2"/>
    <row r="152" s="144" customFormat="1" x14ac:dyDescent="0.2"/>
    <row r="153" s="144" customFormat="1" x14ac:dyDescent="0.2"/>
    <row r="154" s="144" customFormat="1" x14ac:dyDescent="0.2"/>
    <row r="155" s="144" customFormat="1" x14ac:dyDescent="0.2"/>
    <row r="156" s="144" customFormat="1" x14ac:dyDescent="0.2"/>
    <row r="157" s="144" customFormat="1" x14ac:dyDescent="0.2"/>
    <row r="158" s="144" customFormat="1" x14ac:dyDescent="0.2"/>
    <row r="159" s="144" customFormat="1" x14ac:dyDescent="0.2"/>
    <row r="160" s="144" customFormat="1" x14ac:dyDescent="0.2"/>
    <row r="161" s="144" customFormat="1" x14ac:dyDescent="0.2"/>
    <row r="162" s="144" customFormat="1" x14ac:dyDescent="0.2"/>
    <row r="163" s="144" customFormat="1" x14ac:dyDescent="0.2"/>
    <row r="164" s="144" customFormat="1" x14ac:dyDescent="0.2"/>
    <row r="165" s="144" customFormat="1" x14ac:dyDescent="0.2"/>
    <row r="166" s="144" customFormat="1" x14ac:dyDescent="0.2"/>
    <row r="167" s="144" customFormat="1" x14ac:dyDescent="0.2"/>
    <row r="168" s="144" customFormat="1" x14ac:dyDescent="0.2"/>
    <row r="169" s="144" customFormat="1" x14ac:dyDescent="0.2"/>
    <row r="170" s="144" customFormat="1" x14ac:dyDescent="0.2"/>
    <row r="171" s="144" customFormat="1" x14ac:dyDescent="0.2"/>
    <row r="172" s="144" customFormat="1" x14ac:dyDescent="0.2"/>
    <row r="173" s="144" customFormat="1" x14ac:dyDescent="0.2"/>
    <row r="174" s="144" customFormat="1" x14ac:dyDescent="0.2"/>
    <row r="175" s="144" customFormat="1" x14ac:dyDescent="0.2"/>
    <row r="176" s="144" customFormat="1" x14ac:dyDescent="0.2"/>
    <row r="177" s="144" customFormat="1" x14ac:dyDescent="0.2"/>
    <row r="178" s="144" customFormat="1" x14ac:dyDescent="0.2"/>
    <row r="179" s="144" customFormat="1" x14ac:dyDescent="0.2"/>
    <row r="180" s="144" customFormat="1" x14ac:dyDescent="0.2"/>
    <row r="181" s="144" customFormat="1" x14ac:dyDescent="0.2"/>
    <row r="182" s="144" customFormat="1" x14ac:dyDescent="0.2"/>
    <row r="183" s="144" customFormat="1" x14ac:dyDescent="0.2"/>
    <row r="184" s="144" customFormat="1" x14ac:dyDescent="0.2"/>
    <row r="185" s="144" customFormat="1" x14ac:dyDescent="0.2"/>
    <row r="186" s="144" customFormat="1" x14ac:dyDescent="0.2"/>
    <row r="187" s="144" customFormat="1" x14ac:dyDescent="0.2"/>
    <row r="188" s="144" customFormat="1" x14ac:dyDescent="0.2"/>
    <row r="189" s="144" customFormat="1" x14ac:dyDescent="0.2"/>
    <row r="190" s="144" customFormat="1" x14ac:dyDescent="0.2"/>
    <row r="191" s="144" customFormat="1" x14ac:dyDescent="0.2"/>
    <row r="192" s="144" customFormat="1" x14ac:dyDescent="0.2"/>
    <row r="193" s="144" customFormat="1" x14ac:dyDescent="0.2"/>
    <row r="194" s="144" customFormat="1" x14ac:dyDescent="0.2"/>
    <row r="195" s="144" customFormat="1" x14ac:dyDescent="0.2"/>
    <row r="196" s="144" customFormat="1" x14ac:dyDescent="0.2"/>
    <row r="197" s="144" customFormat="1" x14ac:dyDescent="0.2"/>
    <row r="198" s="144" customFormat="1" x14ac:dyDescent="0.2"/>
    <row r="199" s="144" customFormat="1" x14ac:dyDescent="0.2"/>
    <row r="200" s="144" customFormat="1" x14ac:dyDescent="0.2"/>
    <row r="201" s="144" customFormat="1" x14ac:dyDescent="0.2"/>
    <row r="202" s="144" customFormat="1" x14ac:dyDescent="0.2"/>
    <row r="203" s="144" customFormat="1" x14ac:dyDescent="0.2"/>
    <row r="204" s="144" customFormat="1" x14ac:dyDescent="0.2"/>
    <row r="205" s="144" customFormat="1" x14ac:dyDescent="0.2"/>
    <row r="206" s="144" customFormat="1" x14ac:dyDescent="0.2"/>
    <row r="207" s="144" customFormat="1" x14ac:dyDescent="0.2"/>
    <row r="208" s="144" customFormat="1" x14ac:dyDescent="0.2"/>
    <row r="209" s="144" customFormat="1" x14ac:dyDescent="0.2"/>
    <row r="210" s="144" customFormat="1" x14ac:dyDescent="0.2"/>
    <row r="211" s="144" customFormat="1" x14ac:dyDescent="0.2"/>
    <row r="212" s="144" customFormat="1" x14ac:dyDescent="0.2"/>
    <row r="213" s="144" customFormat="1" x14ac:dyDescent="0.2"/>
    <row r="214" s="144" customFormat="1" x14ac:dyDescent="0.2"/>
    <row r="215" s="144" customFormat="1" x14ac:dyDescent="0.2"/>
    <row r="216" s="144" customFormat="1" x14ac:dyDescent="0.2"/>
    <row r="217" s="144" customFormat="1" x14ac:dyDescent="0.2"/>
    <row r="218" s="144" customFormat="1" x14ac:dyDescent="0.2"/>
    <row r="219" s="144" customFormat="1" x14ac:dyDescent="0.2"/>
    <row r="220" s="144" customFormat="1" x14ac:dyDescent="0.2"/>
    <row r="221" s="144" customFormat="1" x14ac:dyDescent="0.2"/>
    <row r="222" s="144" customFormat="1" x14ac:dyDescent="0.2"/>
    <row r="223" s="144" customFormat="1" x14ac:dyDescent="0.2"/>
    <row r="224" s="144" customFormat="1" x14ac:dyDescent="0.2"/>
    <row r="225" s="144" customFormat="1" x14ac:dyDescent="0.2"/>
    <row r="226" s="144" customFormat="1" x14ac:dyDescent="0.2"/>
    <row r="227" s="144" customFormat="1" x14ac:dyDescent="0.2"/>
    <row r="228" s="144" customFormat="1" x14ac:dyDescent="0.2"/>
    <row r="229" s="144" customFormat="1" x14ac:dyDescent="0.2"/>
    <row r="230" s="144" customFormat="1" x14ac:dyDescent="0.2"/>
    <row r="231" s="144" customFormat="1" x14ac:dyDescent="0.2"/>
    <row r="232" s="144" customFormat="1" x14ac:dyDescent="0.2"/>
    <row r="233" s="144" customFormat="1" x14ac:dyDescent="0.2"/>
    <row r="234" s="144" customFormat="1" x14ac:dyDescent="0.2"/>
    <row r="235" s="144" customFormat="1" x14ac:dyDescent="0.2"/>
    <row r="236" s="144" customFormat="1" x14ac:dyDescent="0.2"/>
    <row r="237" s="144" customFormat="1" x14ac:dyDescent="0.2"/>
    <row r="238" s="144" customFormat="1" x14ac:dyDescent="0.2"/>
    <row r="239" s="144" customFormat="1" x14ac:dyDescent="0.2"/>
    <row r="240" s="144" customFormat="1" x14ac:dyDescent="0.2"/>
    <row r="241" s="144" customFormat="1" x14ac:dyDescent="0.2"/>
    <row r="242" s="144" customFormat="1" x14ac:dyDescent="0.2"/>
    <row r="243" s="144" customFormat="1" x14ac:dyDescent="0.2"/>
    <row r="244" s="144" customFormat="1" x14ac:dyDescent="0.2"/>
    <row r="245" s="144" customFormat="1" x14ac:dyDescent="0.2"/>
    <row r="246" s="144" customFormat="1" x14ac:dyDescent="0.2"/>
    <row r="247" s="144" customFormat="1" x14ac:dyDescent="0.2"/>
    <row r="248" s="144" customFormat="1" x14ac:dyDescent="0.2"/>
    <row r="249" s="144" customFormat="1" x14ac:dyDescent="0.2"/>
    <row r="250" s="144" customFormat="1" x14ac:dyDescent="0.2"/>
    <row r="251" s="144" customFormat="1" x14ac:dyDescent="0.2"/>
    <row r="252" s="144" customFormat="1" x14ac:dyDescent="0.2"/>
    <row r="253" s="144" customFormat="1" x14ac:dyDescent="0.2"/>
    <row r="254" s="144" customFormat="1" x14ac:dyDescent="0.2"/>
    <row r="255" s="144" customFormat="1" x14ac:dyDescent="0.2"/>
    <row r="256" s="144" customFormat="1" x14ac:dyDescent="0.2"/>
    <row r="257" s="144" customFormat="1" x14ac:dyDescent="0.2"/>
    <row r="258" s="144" customFormat="1" x14ac:dyDescent="0.2"/>
    <row r="259" s="144" customFormat="1" x14ac:dyDescent="0.2"/>
    <row r="260" s="144" customFormat="1" x14ac:dyDescent="0.2"/>
    <row r="261" s="144" customFormat="1" x14ac:dyDescent="0.2"/>
    <row r="262" s="144" customFormat="1" x14ac:dyDescent="0.2"/>
    <row r="263" s="144" customFormat="1" x14ac:dyDescent="0.2"/>
    <row r="264" s="144" customFormat="1" x14ac:dyDescent="0.2"/>
    <row r="265" s="144" customFormat="1" x14ac:dyDescent="0.2"/>
    <row r="266" s="144" customFormat="1" x14ac:dyDescent="0.2"/>
    <row r="267" s="144" customFormat="1" x14ac:dyDescent="0.2"/>
    <row r="268" s="144" customFormat="1" x14ac:dyDescent="0.2"/>
    <row r="269" s="144" customFormat="1" x14ac:dyDescent="0.2"/>
    <row r="270" s="144" customFormat="1" x14ac:dyDescent="0.2"/>
    <row r="271" s="144" customFormat="1" x14ac:dyDescent="0.2"/>
    <row r="272" s="144" customFormat="1" x14ac:dyDescent="0.2"/>
    <row r="273" s="144" customFormat="1" x14ac:dyDescent="0.2"/>
    <row r="274" s="144" customFormat="1" x14ac:dyDescent="0.2"/>
    <row r="275" s="144" customFormat="1" x14ac:dyDescent="0.2"/>
    <row r="276" s="144" customFormat="1" x14ac:dyDescent="0.2"/>
    <row r="277" s="144" customFormat="1" x14ac:dyDescent="0.2"/>
    <row r="278" s="144" customFormat="1" x14ac:dyDescent="0.2"/>
    <row r="279" s="144" customFormat="1" x14ac:dyDescent="0.2"/>
    <row r="280" s="144" customFormat="1" x14ac:dyDescent="0.2"/>
    <row r="281" s="144" customFormat="1" x14ac:dyDescent="0.2"/>
    <row r="282" s="144" customFormat="1" x14ac:dyDescent="0.2"/>
    <row r="283" s="144" customFormat="1" x14ac:dyDescent="0.2"/>
    <row r="284" s="144" customFormat="1" x14ac:dyDescent="0.2"/>
    <row r="285" s="144" customFormat="1" x14ac:dyDescent="0.2"/>
    <row r="286" s="144" customFormat="1" x14ac:dyDescent="0.2"/>
    <row r="287" s="144" customFormat="1" x14ac:dyDescent="0.2"/>
    <row r="288" s="144" customFormat="1" x14ac:dyDescent="0.2"/>
    <row r="289" s="144" customFormat="1" x14ac:dyDescent="0.2"/>
    <row r="290" s="144" customFormat="1" x14ac:dyDescent="0.2"/>
    <row r="291" s="144" customFormat="1" x14ac:dyDescent="0.2"/>
    <row r="292" s="144" customFormat="1" x14ac:dyDescent="0.2"/>
    <row r="293" s="144" customFormat="1" x14ac:dyDescent="0.2"/>
    <row r="294" s="144" customFormat="1" x14ac:dyDescent="0.2"/>
    <row r="295" s="144" customFormat="1" x14ac:dyDescent="0.2"/>
    <row r="296" s="144" customFormat="1" x14ac:dyDescent="0.2"/>
    <row r="297" s="144" customFormat="1" x14ac:dyDescent="0.2"/>
    <row r="298" s="144" customFormat="1" x14ac:dyDescent="0.2"/>
    <row r="299" s="144" customFormat="1" x14ac:dyDescent="0.2"/>
    <row r="300" s="144" customFormat="1" x14ac:dyDescent="0.2"/>
    <row r="301" s="144" customFormat="1" x14ac:dyDescent="0.2"/>
    <row r="302" s="144" customFormat="1" x14ac:dyDescent="0.2"/>
    <row r="303" s="144" customFormat="1" x14ac:dyDescent="0.2"/>
    <row r="304" s="144" customFormat="1" x14ac:dyDescent="0.2"/>
    <row r="305" s="144" customFormat="1" x14ac:dyDescent="0.2"/>
    <row r="306" s="144" customFormat="1" x14ac:dyDescent="0.2"/>
    <row r="307" s="144" customFormat="1" x14ac:dyDescent="0.2"/>
    <row r="308" s="144" customFormat="1" x14ac:dyDescent="0.2"/>
    <row r="309" s="144" customFormat="1" x14ac:dyDescent="0.2"/>
    <row r="310" s="144" customFormat="1" x14ac:dyDescent="0.2"/>
    <row r="311" s="144" customFormat="1" x14ac:dyDescent="0.2"/>
    <row r="312" s="144" customFormat="1" x14ac:dyDescent="0.2"/>
    <row r="313" s="144" customFormat="1" x14ac:dyDescent="0.2"/>
    <row r="314" s="144" customFormat="1" x14ac:dyDescent="0.2"/>
    <row r="315" s="144" customFormat="1" x14ac:dyDescent="0.2"/>
    <row r="316" s="144" customFormat="1" x14ac:dyDescent="0.2"/>
    <row r="317" s="144" customFormat="1" x14ac:dyDescent="0.2"/>
    <row r="318" s="144" customFormat="1" x14ac:dyDescent="0.2"/>
    <row r="319" s="144" customFormat="1" x14ac:dyDescent="0.2"/>
    <row r="320" s="144" customFormat="1" x14ac:dyDescent="0.2"/>
    <row r="321" s="144" customFormat="1" x14ac:dyDescent="0.2"/>
    <row r="322" s="144" customFormat="1" x14ac:dyDescent="0.2"/>
    <row r="323" s="144" customFormat="1" x14ac:dyDescent="0.2"/>
    <row r="324" s="144" customFormat="1" x14ac:dyDescent="0.2"/>
    <row r="325" s="144" customFormat="1" x14ac:dyDescent="0.2"/>
    <row r="326" s="144" customFormat="1" x14ac:dyDescent="0.2"/>
    <row r="327" s="144" customFormat="1" x14ac:dyDescent="0.2"/>
    <row r="328" s="144" customFormat="1" x14ac:dyDescent="0.2"/>
    <row r="329" s="144" customFormat="1" x14ac:dyDescent="0.2"/>
    <row r="330" s="144" customFormat="1" x14ac:dyDescent="0.2"/>
    <row r="331" s="144" customFormat="1" x14ac:dyDescent="0.2"/>
    <row r="332" s="144" customFormat="1" x14ac:dyDescent="0.2"/>
    <row r="333" s="144" customFormat="1" x14ac:dyDescent="0.2"/>
    <row r="334" s="144" customFormat="1" x14ac:dyDescent="0.2"/>
    <row r="335" s="144" customFormat="1" x14ac:dyDescent="0.2"/>
    <row r="336" s="144" customFormat="1" x14ac:dyDescent="0.2"/>
    <row r="337" s="144" customFormat="1" x14ac:dyDescent="0.2"/>
    <row r="338" s="144" customFormat="1" x14ac:dyDescent="0.2"/>
    <row r="339" s="144" customFormat="1" x14ac:dyDescent="0.2"/>
    <row r="340" s="144" customFormat="1" x14ac:dyDescent="0.2"/>
    <row r="341" s="144" customFormat="1" x14ac:dyDescent="0.2"/>
    <row r="342" s="144" customFormat="1" x14ac:dyDescent="0.2"/>
    <row r="343" s="144" customFormat="1" x14ac:dyDescent="0.2"/>
    <row r="344" s="144" customFormat="1" x14ac:dyDescent="0.2"/>
    <row r="345" s="144" customFormat="1" x14ac:dyDescent="0.2"/>
    <row r="346" s="144" customFormat="1" x14ac:dyDescent="0.2"/>
    <row r="347" s="144" customFormat="1" x14ac:dyDescent="0.2"/>
    <row r="348" s="144" customFormat="1" x14ac:dyDescent="0.2"/>
    <row r="349" s="144" customFormat="1" x14ac:dyDescent="0.2"/>
    <row r="350" s="144" customFormat="1" x14ac:dyDescent="0.2"/>
    <row r="351" s="144" customFormat="1" x14ac:dyDescent="0.2"/>
    <row r="352" s="144" customFormat="1" x14ac:dyDescent="0.2"/>
    <row r="353" s="144" customFormat="1" x14ac:dyDescent="0.2"/>
    <row r="354" s="144" customFormat="1" x14ac:dyDescent="0.2"/>
    <row r="355" s="144" customFormat="1" x14ac:dyDescent="0.2"/>
    <row r="356" s="144" customFormat="1" x14ac:dyDescent="0.2"/>
    <row r="357" s="144" customFormat="1" x14ac:dyDescent="0.2"/>
    <row r="358" s="144" customFormat="1" x14ac:dyDescent="0.2"/>
    <row r="359" s="144" customFormat="1" x14ac:dyDescent="0.2"/>
    <row r="360" s="144" customFormat="1" x14ac:dyDescent="0.2"/>
    <row r="361" s="144" customFormat="1" x14ac:dyDescent="0.2"/>
    <row r="362" s="144" customFormat="1" x14ac:dyDescent="0.2"/>
    <row r="363" s="144" customFormat="1" x14ac:dyDescent="0.2"/>
    <row r="364" s="144" customFormat="1" x14ac:dyDescent="0.2"/>
    <row r="365" s="144" customFormat="1" x14ac:dyDescent="0.2"/>
    <row r="366" s="144" customFormat="1" x14ac:dyDescent="0.2"/>
    <row r="367" s="144" customFormat="1" x14ac:dyDescent="0.2"/>
    <row r="368" s="144" customFormat="1" x14ac:dyDescent="0.2"/>
    <row r="369" s="144" customFormat="1" x14ac:dyDescent="0.2"/>
    <row r="370" s="144" customFormat="1" x14ac:dyDescent="0.2"/>
    <row r="371" s="144" customFormat="1" x14ac:dyDescent="0.2"/>
    <row r="372" s="144" customFormat="1" x14ac:dyDescent="0.2"/>
    <row r="373" s="144" customFormat="1" x14ac:dyDescent="0.2"/>
    <row r="374" s="144" customFormat="1" x14ac:dyDescent="0.2"/>
    <row r="375" s="144" customFormat="1" x14ac:dyDescent="0.2"/>
    <row r="376" s="144" customFormat="1" x14ac:dyDescent="0.2"/>
    <row r="377" s="144" customFormat="1" x14ac:dyDescent="0.2"/>
    <row r="378" s="144" customFormat="1" x14ac:dyDescent="0.2"/>
    <row r="379" s="144" customFormat="1" x14ac:dyDescent="0.2"/>
    <row r="380" s="144" customFormat="1" x14ac:dyDescent="0.2"/>
    <row r="381" s="144" customFormat="1" x14ac:dyDescent="0.2"/>
    <row r="382" s="144" customFormat="1" x14ac:dyDescent="0.2"/>
    <row r="383" s="144" customFormat="1" x14ac:dyDescent="0.2"/>
    <row r="384" s="144" customFormat="1" x14ac:dyDescent="0.2"/>
    <row r="385" s="144" customFormat="1" x14ac:dyDescent="0.2"/>
    <row r="386" s="144" customFormat="1" x14ac:dyDescent="0.2"/>
    <row r="387" s="144" customFormat="1" x14ac:dyDescent="0.2"/>
    <row r="388" s="144" customFormat="1" x14ac:dyDescent="0.2"/>
    <row r="389" s="144" customFormat="1" x14ac:dyDescent="0.2"/>
  </sheetData>
  <mergeCells count="9">
    <mergeCell ref="C13:C14"/>
    <mergeCell ref="D13:G13"/>
    <mergeCell ref="H13:H14"/>
    <mergeCell ref="C2:I2"/>
    <mergeCell ref="C3:I4"/>
    <mergeCell ref="C5:I5"/>
    <mergeCell ref="C6:C7"/>
    <mergeCell ref="D6:G6"/>
    <mergeCell ref="H6:H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641"/>
  <sheetViews>
    <sheetView showGridLines="0" topLeftCell="A145" zoomScale="70" zoomScaleNormal="70" workbookViewId="0">
      <selection activeCell="B148" sqref="B148:B152"/>
    </sheetView>
  </sheetViews>
  <sheetFormatPr defaultColWidth="9.140625" defaultRowHeight="15" x14ac:dyDescent="0.2"/>
  <cols>
    <col min="1" max="1" width="1.7109375" style="36" customWidth="1"/>
    <col min="2" max="2" width="76.42578125" style="324" customWidth="1"/>
    <col min="3" max="3" width="3.85546875" style="325" hidden="1" customWidth="1"/>
    <col min="4" max="5" width="3.85546875" style="325" customWidth="1"/>
    <col min="6" max="6" width="63" style="326" customWidth="1"/>
    <col min="7" max="7" width="28.42578125" style="483" customWidth="1"/>
    <col min="8" max="9" width="19.140625" style="483" customWidth="1"/>
    <col min="10" max="10" width="34.7109375" style="531" customWidth="1"/>
    <col min="11" max="11" width="9.7109375" style="393" hidden="1" customWidth="1"/>
    <col min="12" max="12" width="9.7109375" style="394" hidden="1" customWidth="1"/>
    <col min="13" max="13" width="9.7109375" style="395" hidden="1" customWidth="1"/>
    <col min="14" max="14" width="9.7109375" style="396" hidden="1" customWidth="1"/>
    <col min="15" max="15" width="9.7109375" style="205" customWidth="1"/>
    <col min="16" max="16" width="9.7109375" style="227" hidden="1" customWidth="1"/>
    <col min="17" max="18" width="9.7109375" style="244" hidden="1" customWidth="1"/>
    <col min="19" max="19" width="9.7109375" style="205" customWidth="1"/>
    <col min="20" max="20" width="9.7109375" style="53" hidden="1" customWidth="1"/>
    <col min="21" max="22" width="9.7109375" style="238" hidden="1" customWidth="1"/>
    <col min="23" max="23" width="46.28515625" style="3" customWidth="1"/>
    <col min="24" max="24" width="47.85546875" style="3" customWidth="1"/>
    <col min="25" max="25" width="2.7109375" style="121" customWidth="1"/>
    <col min="26" max="82" width="9.140625" style="36"/>
    <col min="83" max="16384" width="9.140625" style="3"/>
  </cols>
  <sheetData>
    <row r="1" spans="1:83" s="36" customFormat="1" ht="9" customHeight="1" x14ac:dyDescent="0.2">
      <c r="B1" s="319"/>
      <c r="C1" s="320"/>
      <c r="D1" s="320"/>
      <c r="E1" s="320"/>
      <c r="F1" s="321"/>
      <c r="G1" s="484"/>
      <c r="H1" s="484"/>
      <c r="I1" s="484"/>
      <c r="J1" s="525"/>
      <c r="K1" s="245"/>
      <c r="L1" s="323"/>
      <c r="M1" s="322"/>
      <c r="N1" s="276"/>
      <c r="O1" s="245"/>
      <c r="P1" s="224"/>
      <c r="Q1" s="240"/>
      <c r="R1" s="241"/>
      <c r="S1" s="200"/>
      <c r="T1" s="51"/>
      <c r="U1" s="233"/>
      <c r="V1" s="233"/>
      <c r="Y1" s="121"/>
    </row>
    <row r="2" spans="1:83" x14ac:dyDescent="0.2">
      <c r="J2" s="526"/>
      <c r="K2" s="246"/>
      <c r="L2" s="328"/>
      <c r="M2" s="327"/>
      <c r="N2" s="329"/>
      <c r="O2" s="328"/>
      <c r="P2" s="330"/>
      <c r="Q2" s="329"/>
      <c r="R2" s="238"/>
      <c r="S2" s="331"/>
    </row>
    <row r="3" spans="1:83" x14ac:dyDescent="0.2">
      <c r="J3" s="526"/>
      <c r="K3" s="246"/>
      <c r="L3" s="328"/>
      <c r="M3" s="327"/>
      <c r="N3" s="329"/>
      <c r="O3" s="328"/>
      <c r="P3" s="330"/>
      <c r="Q3" s="329"/>
      <c r="R3" s="238"/>
      <c r="S3" s="331"/>
    </row>
    <row r="4" spans="1:83" x14ac:dyDescent="0.2">
      <c r="J4" s="526"/>
      <c r="K4" s="246"/>
      <c r="L4" s="328"/>
      <c r="M4" s="327"/>
      <c r="N4" s="329"/>
      <c r="O4" s="328"/>
      <c r="P4" s="330"/>
      <c r="Q4" s="329"/>
      <c r="R4" s="238"/>
      <c r="S4" s="331"/>
    </row>
    <row r="5" spans="1:83" ht="3.75" customHeight="1" x14ac:dyDescent="0.2">
      <c r="J5" s="527"/>
      <c r="K5" s="333"/>
      <c r="L5" s="334"/>
      <c r="M5" s="332"/>
      <c r="N5" s="335"/>
      <c r="O5" s="334"/>
      <c r="P5" s="336"/>
      <c r="Q5" s="335"/>
      <c r="R5" s="337"/>
      <c r="S5" s="338"/>
      <c r="T5" s="339"/>
      <c r="U5" s="337"/>
      <c r="V5" s="337"/>
      <c r="W5" s="121"/>
      <c r="X5" s="121"/>
      <c r="CE5" s="36"/>
    </row>
    <row r="6" spans="1:83" ht="26.25" customHeight="1" x14ac:dyDescent="0.3">
      <c r="B6" s="397" t="s">
        <v>186</v>
      </c>
      <c r="C6" s="398"/>
      <c r="D6" s="398"/>
      <c r="E6" s="398"/>
      <c r="F6" s="340"/>
      <c r="G6" s="343"/>
      <c r="H6" s="343"/>
      <c r="I6" s="343"/>
      <c r="J6" s="528"/>
      <c r="K6" s="203"/>
      <c r="L6" s="342"/>
      <c r="M6" s="341"/>
      <c r="N6" s="343"/>
      <c r="O6" s="203"/>
      <c r="P6" s="225"/>
      <c r="Q6" s="242"/>
      <c r="R6" s="242"/>
      <c r="S6" s="203"/>
      <c r="T6" s="123"/>
      <c r="U6" s="236"/>
      <c r="V6" s="236"/>
      <c r="W6" s="124"/>
      <c r="X6" s="124"/>
      <c r="CE6" s="36"/>
    </row>
    <row r="7" spans="1:83" s="121" customFormat="1" ht="4.5" customHeight="1" x14ac:dyDescent="0.3">
      <c r="A7" s="36"/>
      <c r="B7" s="399"/>
      <c r="C7" s="399"/>
      <c r="D7" s="399"/>
      <c r="E7" s="399"/>
      <c r="F7" s="344"/>
      <c r="G7" s="347"/>
      <c r="H7" s="347"/>
      <c r="I7" s="347"/>
      <c r="J7" s="529"/>
      <c r="K7" s="204"/>
      <c r="L7" s="346"/>
      <c r="M7" s="345"/>
      <c r="N7" s="347"/>
      <c r="O7" s="204"/>
      <c r="P7" s="226"/>
      <c r="Q7" s="243"/>
      <c r="R7" s="243"/>
      <c r="S7" s="204"/>
      <c r="T7" s="118"/>
      <c r="U7" s="237"/>
      <c r="V7" s="237"/>
      <c r="W7" s="119"/>
      <c r="X7" s="119"/>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s="121" customFormat="1" ht="12" customHeight="1" x14ac:dyDescent="0.3">
      <c r="A8" s="36"/>
      <c r="B8" s="399"/>
      <c r="C8" s="400" t="s">
        <v>107</v>
      </c>
      <c r="D8" s="400" t="s">
        <v>20</v>
      </c>
      <c r="E8" s="400" t="s">
        <v>21</v>
      </c>
      <c r="F8" s="348"/>
      <c r="G8" s="347"/>
      <c r="H8" s="347"/>
      <c r="I8" s="347"/>
      <c r="J8" s="529"/>
      <c r="K8" s="204"/>
      <c r="L8" s="346"/>
      <c r="M8" s="345"/>
      <c r="N8" s="347"/>
      <c r="O8" s="204"/>
      <c r="P8" s="226"/>
      <c r="Q8" s="243"/>
      <c r="R8" s="243"/>
      <c r="S8" s="204"/>
      <c r="T8" s="118"/>
      <c r="U8" s="237"/>
      <c r="V8" s="237"/>
      <c r="W8" s="119"/>
      <c r="X8" s="119"/>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ht="15.75" x14ac:dyDescent="0.25">
      <c r="B9" s="401" t="s">
        <v>719</v>
      </c>
      <c r="C9" s="318">
        <f>MAX(N18:N55)</f>
        <v>0</v>
      </c>
      <c r="D9" s="318">
        <f>MAX(R18:R55)</f>
        <v>1</v>
      </c>
      <c r="E9" s="402">
        <f>MAX(V18:V55)</f>
        <v>1</v>
      </c>
      <c r="F9" s="349"/>
      <c r="G9" s="488"/>
      <c r="H9" s="488"/>
      <c r="I9" s="488"/>
      <c r="J9" s="526"/>
      <c r="K9" s="246"/>
      <c r="L9" s="328"/>
      <c r="M9" s="327"/>
      <c r="N9" s="329"/>
      <c r="O9" s="328"/>
      <c r="P9" s="53"/>
      <c r="Q9" s="238"/>
      <c r="R9" s="238"/>
      <c r="S9" s="331"/>
      <c r="CE9" s="36"/>
    </row>
    <row r="10" spans="1:83" ht="15.75" customHeight="1" x14ac:dyDescent="0.25">
      <c r="B10" s="401" t="s">
        <v>723</v>
      </c>
      <c r="C10" s="318">
        <f>MAX(N58:N102)</f>
        <v>0</v>
      </c>
      <c r="D10" s="318">
        <f>MAX(R58:R102)</f>
        <v>0</v>
      </c>
      <c r="E10" s="402">
        <f>MAX(V58:V102)</f>
        <v>0</v>
      </c>
      <c r="F10" s="350"/>
      <c r="G10" s="488"/>
      <c r="H10" s="488"/>
      <c r="I10" s="488"/>
      <c r="J10" s="526"/>
      <c r="K10" s="246"/>
      <c r="L10" s="328"/>
      <c r="M10" s="327"/>
      <c r="N10" s="329"/>
      <c r="O10" s="328"/>
      <c r="P10" s="53"/>
      <c r="Q10" s="238"/>
      <c r="R10" s="238"/>
      <c r="S10" s="331"/>
      <c r="CE10" s="36"/>
    </row>
    <row r="11" spans="1:83" ht="15.75" customHeight="1" x14ac:dyDescent="0.25">
      <c r="B11" s="401" t="s">
        <v>187</v>
      </c>
      <c r="C11" s="318">
        <f>MAX(N105:N138)</f>
        <v>0</v>
      </c>
      <c r="D11" s="318">
        <f>MAX(R105:R138)</f>
        <v>0</v>
      </c>
      <c r="E11" s="402">
        <f>MAX(V105:V138)</f>
        <v>0</v>
      </c>
      <c r="F11" s="350"/>
      <c r="G11" s="488"/>
      <c r="H11" s="488"/>
      <c r="I11" s="488"/>
      <c r="J11" s="526"/>
      <c r="K11" s="246"/>
      <c r="L11" s="328"/>
      <c r="M11" s="327"/>
      <c r="N11" s="329"/>
      <c r="O11" s="246"/>
      <c r="X11" s="121"/>
      <c r="CE11" s="36"/>
    </row>
    <row r="12" spans="1:83" ht="15.75" customHeight="1" x14ac:dyDescent="0.25">
      <c r="B12" s="401" t="s">
        <v>720</v>
      </c>
      <c r="C12" s="318">
        <f>MAX(N141:N160)</f>
        <v>0</v>
      </c>
      <c r="D12" s="318">
        <f>MAX(R141:R160)</f>
        <v>2</v>
      </c>
      <c r="E12" s="402">
        <f>MAX(V141:V160)</f>
        <v>2</v>
      </c>
      <c r="F12" s="350"/>
      <c r="G12" s="488"/>
      <c r="H12" s="488"/>
      <c r="I12" s="488"/>
      <c r="J12" s="526"/>
      <c r="K12" s="246"/>
      <c r="L12" s="328"/>
      <c r="M12" s="327"/>
      <c r="N12" s="329"/>
      <c r="O12" s="246"/>
      <c r="CE12" s="36"/>
    </row>
    <row r="13" spans="1:83" ht="15.75" customHeight="1" x14ac:dyDescent="0.25">
      <c r="B13" s="401" t="s">
        <v>188</v>
      </c>
      <c r="C13" s="318">
        <f>MAX(N163:N193)</f>
        <v>0</v>
      </c>
      <c r="D13" s="318">
        <f>MAX(R163:R193)</f>
        <v>0</v>
      </c>
      <c r="E13" s="402">
        <f>MAX(V163:V193)</f>
        <v>0</v>
      </c>
      <c r="F13" s="350"/>
      <c r="J13" s="527"/>
      <c r="K13" s="333"/>
      <c r="L13" s="334"/>
      <c r="M13" s="332"/>
      <c r="N13" s="335"/>
      <c r="O13" s="246"/>
    </row>
    <row r="14" spans="1:83" ht="3.75" customHeight="1" x14ac:dyDescent="0.2">
      <c r="J14" s="527"/>
      <c r="K14" s="333"/>
      <c r="L14" s="334"/>
      <c r="M14" s="332"/>
      <c r="N14" s="335"/>
      <c r="O14" s="246"/>
    </row>
    <row r="15" spans="1:83" s="353" customFormat="1" ht="30.75" customHeight="1" x14ac:dyDescent="0.25">
      <c r="A15" s="351"/>
      <c r="B15" s="915" t="s">
        <v>15</v>
      </c>
      <c r="C15" s="916" t="s">
        <v>16</v>
      </c>
      <c r="D15" s="917"/>
      <c r="E15" s="918"/>
      <c r="F15" s="966" t="s">
        <v>17</v>
      </c>
      <c r="G15" s="912" t="s">
        <v>18</v>
      </c>
      <c r="H15" s="913"/>
      <c r="I15" s="913"/>
      <c r="J15" s="968" t="s">
        <v>781</v>
      </c>
      <c r="K15" s="785" t="s">
        <v>107</v>
      </c>
      <c r="L15" s="780" t="s">
        <v>119</v>
      </c>
      <c r="M15" s="784" t="s">
        <v>112</v>
      </c>
      <c r="N15" s="784" t="s">
        <v>113</v>
      </c>
      <c r="O15" s="829" t="s">
        <v>20</v>
      </c>
      <c r="P15" s="784" t="s">
        <v>124</v>
      </c>
      <c r="Q15" s="780" t="s">
        <v>110</v>
      </c>
      <c r="R15" s="784" t="s">
        <v>111</v>
      </c>
      <c r="S15" s="829" t="s">
        <v>21</v>
      </c>
      <c r="T15" s="837" t="s">
        <v>118</v>
      </c>
      <c r="U15" s="780" t="s">
        <v>109</v>
      </c>
      <c r="V15" s="782" t="s">
        <v>108</v>
      </c>
      <c r="W15" s="829" t="s">
        <v>22</v>
      </c>
      <c r="X15" s="921" t="s">
        <v>23</v>
      </c>
      <c r="Y15" s="352"/>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row>
    <row r="16" spans="1:83" s="353" customFormat="1" ht="37.5" customHeight="1" x14ac:dyDescent="0.25">
      <c r="A16" s="351"/>
      <c r="B16" s="915"/>
      <c r="C16" s="919"/>
      <c r="D16" s="911"/>
      <c r="E16" s="920"/>
      <c r="F16" s="967"/>
      <c r="G16" s="489" t="s">
        <v>598</v>
      </c>
      <c r="H16" s="489" t="s">
        <v>25</v>
      </c>
      <c r="I16" s="490" t="s">
        <v>26</v>
      </c>
      <c r="J16" s="968"/>
      <c r="K16" s="785"/>
      <c r="L16" s="781"/>
      <c r="M16" s="784"/>
      <c r="N16" s="784"/>
      <c r="O16" s="829"/>
      <c r="P16" s="784"/>
      <c r="Q16" s="781"/>
      <c r="R16" s="784"/>
      <c r="S16" s="829"/>
      <c r="T16" s="783"/>
      <c r="U16" s="781"/>
      <c r="V16" s="783"/>
      <c r="W16" s="829"/>
      <c r="X16" s="921"/>
      <c r="Y16" s="352"/>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row>
    <row r="17" spans="2:24" ht="18" x14ac:dyDescent="0.2">
      <c r="B17" s="940" t="s">
        <v>189</v>
      </c>
      <c r="C17" s="881"/>
      <c r="D17" s="881"/>
      <c r="E17" s="881"/>
      <c r="F17" s="922"/>
      <c r="G17" s="922"/>
      <c r="H17" s="922"/>
      <c r="I17" s="922"/>
      <c r="J17" s="922"/>
      <c r="K17" s="922"/>
      <c r="L17" s="922"/>
      <c r="M17" s="922"/>
      <c r="N17" s="922"/>
      <c r="O17" s="881"/>
      <c r="P17" s="922"/>
      <c r="Q17" s="922"/>
      <c r="R17" s="922"/>
      <c r="S17" s="922"/>
      <c r="T17" s="922"/>
      <c r="U17" s="922"/>
      <c r="V17" s="922"/>
      <c r="W17" s="922"/>
      <c r="X17" s="142"/>
    </row>
    <row r="18" spans="2:24" ht="62.45" customHeight="1" x14ac:dyDescent="0.2">
      <c r="B18" s="403" t="s">
        <v>394</v>
      </c>
      <c r="C18" s="883">
        <v>0</v>
      </c>
      <c r="D18" s="884"/>
      <c r="E18" s="885"/>
      <c r="F18" s="404" t="s">
        <v>403</v>
      </c>
      <c r="G18" s="57" t="s">
        <v>877</v>
      </c>
      <c r="H18" s="57" t="s">
        <v>1030</v>
      </c>
      <c r="I18" s="443" t="s">
        <v>864</v>
      </c>
      <c r="J18" s="535"/>
      <c r="K18" s="355"/>
      <c r="L18" s="356">
        <f t="shared" ref="L18:L55" si="0">IF(K18="виконано, є підтвердження",1,0)</f>
        <v>0</v>
      </c>
      <c r="M18" s="356">
        <f>L18</f>
        <v>0</v>
      </c>
      <c r="N18" s="357">
        <f>IF(M18=1,0,0)</f>
        <v>0</v>
      </c>
      <c r="O18" s="521" t="s">
        <v>28</v>
      </c>
      <c r="P18" s="496">
        <f>IF(OR(O18="прийнято", O18="доопрацьовано після верифікації"),1,0)</f>
        <v>1</v>
      </c>
      <c r="Q18" s="228">
        <f>P18</f>
        <v>1</v>
      </c>
      <c r="R18" s="228">
        <f>IF(Q18=1,0,0)</f>
        <v>0</v>
      </c>
      <c r="S18" s="466" t="s">
        <v>28</v>
      </c>
      <c r="T18" s="432">
        <f>IF($S18="прийнято",1,0)</f>
        <v>1</v>
      </c>
      <c r="U18" s="432">
        <f>T18</f>
        <v>1</v>
      </c>
      <c r="V18" s="432">
        <f>IF(U18=1,0,0)</f>
        <v>0</v>
      </c>
      <c r="W18" s="50"/>
      <c r="X18" s="806" t="s">
        <v>29</v>
      </c>
    </row>
    <row r="19" spans="2:24" ht="38.25" x14ac:dyDescent="0.2">
      <c r="B19" s="926" t="s">
        <v>482</v>
      </c>
      <c r="C19" s="861">
        <v>1</v>
      </c>
      <c r="D19" s="862"/>
      <c r="E19" s="862"/>
      <c r="F19" s="406" t="s">
        <v>675</v>
      </c>
      <c r="G19" s="627"/>
      <c r="H19" s="360" t="s">
        <v>1023</v>
      </c>
      <c r="I19" s="360"/>
      <c r="J19" s="533" t="s">
        <v>1051</v>
      </c>
      <c r="K19" s="355"/>
      <c r="L19" s="356">
        <f t="shared" si="0"/>
        <v>0</v>
      </c>
      <c r="M19" s="878">
        <f>SUM(L19:L22)</f>
        <v>0</v>
      </c>
      <c r="N19" s="878" t="str">
        <f>IF(AND(N18=0,M19=4),1,"")</f>
        <v/>
      </c>
      <c r="O19" s="521" t="s">
        <v>28</v>
      </c>
      <c r="P19" s="496">
        <f t="shared" ref="P19:P55" si="1">IF(OR(O19="прийнято", O19="доопрацьовано після верифікації"),1,0)</f>
        <v>1</v>
      </c>
      <c r="Q19" s="766">
        <f>SUM(P19:P22)</f>
        <v>4</v>
      </c>
      <c r="R19" s="766">
        <f>IF(AND(R18=0,Q19=4),1,"")</f>
        <v>1</v>
      </c>
      <c r="S19" s="466" t="s">
        <v>28</v>
      </c>
      <c r="T19" s="432">
        <f t="shared" ref="T19:T55" si="2">IF($S19="прийнято",1,0)</f>
        <v>1</v>
      </c>
      <c r="U19" s="818">
        <f>SUM(T19:T22)</f>
        <v>4</v>
      </c>
      <c r="V19" s="818">
        <f>IF(AND(V18=0,U19=4),1,"")</f>
        <v>1</v>
      </c>
      <c r="W19" s="50"/>
      <c r="X19" s="807"/>
    </row>
    <row r="20" spans="2:24" ht="38.25" x14ac:dyDescent="0.2">
      <c r="B20" s="926"/>
      <c r="C20" s="875"/>
      <c r="D20" s="876"/>
      <c r="E20" s="876"/>
      <c r="F20" s="406" t="s">
        <v>674</v>
      </c>
      <c r="G20" s="359"/>
      <c r="H20" s="360" t="s">
        <v>1024</v>
      </c>
      <c r="I20" s="360"/>
      <c r="J20" s="642" t="s">
        <v>1022</v>
      </c>
      <c r="K20" s="355"/>
      <c r="L20" s="356">
        <f t="shared" si="0"/>
        <v>0</v>
      </c>
      <c r="M20" s="879"/>
      <c r="N20" s="879"/>
      <c r="O20" s="521" t="s">
        <v>28</v>
      </c>
      <c r="P20" s="496">
        <f t="shared" si="1"/>
        <v>1</v>
      </c>
      <c r="Q20" s="767"/>
      <c r="R20" s="767"/>
      <c r="S20" s="466" t="s">
        <v>28</v>
      </c>
      <c r="T20" s="432">
        <f t="shared" si="2"/>
        <v>1</v>
      </c>
      <c r="U20" s="819"/>
      <c r="V20" s="819"/>
      <c r="W20" s="50"/>
      <c r="X20" s="807"/>
    </row>
    <row r="21" spans="2:24" ht="120.75" customHeight="1" x14ac:dyDescent="0.2">
      <c r="B21" s="926"/>
      <c r="C21" s="875"/>
      <c r="D21" s="876"/>
      <c r="E21" s="876"/>
      <c r="F21" s="407" t="s">
        <v>834</v>
      </c>
      <c r="G21" s="362" t="s">
        <v>1031</v>
      </c>
      <c r="H21" s="363"/>
      <c r="I21" s="363"/>
      <c r="J21" s="364" t="s">
        <v>943</v>
      </c>
      <c r="K21" s="355"/>
      <c r="L21" s="356">
        <f t="shared" si="0"/>
        <v>0</v>
      </c>
      <c r="M21" s="879"/>
      <c r="N21" s="879"/>
      <c r="O21" s="521" t="s">
        <v>28</v>
      </c>
      <c r="P21" s="496">
        <f t="shared" si="1"/>
        <v>1</v>
      </c>
      <c r="Q21" s="767"/>
      <c r="R21" s="767"/>
      <c r="S21" s="466" t="s">
        <v>28</v>
      </c>
      <c r="T21" s="432">
        <f t="shared" si="2"/>
        <v>1</v>
      </c>
      <c r="U21" s="819"/>
      <c r="V21" s="819"/>
      <c r="W21" s="50"/>
      <c r="X21" s="807"/>
    </row>
    <row r="22" spans="2:24" ht="25.5" x14ac:dyDescent="0.2">
      <c r="B22" s="926"/>
      <c r="C22" s="864"/>
      <c r="D22" s="865"/>
      <c r="E22" s="866"/>
      <c r="F22" s="409" t="s">
        <v>676</v>
      </c>
      <c r="G22" s="408" t="s">
        <v>942</v>
      </c>
      <c r="H22" s="363"/>
      <c r="I22" s="363"/>
      <c r="J22" s="535" t="s">
        <v>944</v>
      </c>
      <c r="K22" s="355"/>
      <c r="L22" s="356">
        <f t="shared" si="0"/>
        <v>0</v>
      </c>
      <c r="M22" s="886"/>
      <c r="N22" s="886"/>
      <c r="O22" s="521" t="s">
        <v>28</v>
      </c>
      <c r="P22" s="496">
        <f t="shared" si="1"/>
        <v>1</v>
      </c>
      <c r="Q22" s="768"/>
      <c r="R22" s="768"/>
      <c r="S22" s="466" t="s">
        <v>28</v>
      </c>
      <c r="T22" s="432">
        <f t="shared" si="2"/>
        <v>1</v>
      </c>
      <c r="U22" s="820"/>
      <c r="V22" s="820"/>
      <c r="W22" s="50"/>
      <c r="X22" s="807"/>
    </row>
    <row r="23" spans="2:24" ht="25.5" x14ac:dyDescent="0.2">
      <c r="B23" s="926" t="s">
        <v>483</v>
      </c>
      <c r="C23" s="861">
        <v>2</v>
      </c>
      <c r="D23" s="862"/>
      <c r="E23" s="862"/>
      <c r="F23" s="409" t="s">
        <v>405</v>
      </c>
      <c r="G23" s="359"/>
      <c r="H23" s="360"/>
      <c r="I23" s="360"/>
      <c r="J23" s="533"/>
      <c r="K23" s="355"/>
      <c r="L23" s="356">
        <f t="shared" si="0"/>
        <v>0</v>
      </c>
      <c r="M23" s="878">
        <f>SUM(L23:L28)</f>
        <v>0</v>
      </c>
      <c r="N23" s="878" t="str">
        <f>IF(AND(N18=0,N19=1,M23=6),2,"")</f>
        <v/>
      </c>
      <c r="O23" s="521" t="s">
        <v>121</v>
      </c>
      <c r="P23" s="496">
        <f t="shared" si="1"/>
        <v>0</v>
      </c>
      <c r="Q23" s="766">
        <f>SUM(P23:P28)</f>
        <v>0</v>
      </c>
      <c r="R23" s="766" t="str">
        <f>IF(AND(R18=0,R19=1,Q23=6),2,"")</f>
        <v/>
      </c>
      <c r="S23" s="466"/>
      <c r="T23" s="432">
        <f t="shared" si="2"/>
        <v>0</v>
      </c>
      <c r="U23" s="818">
        <f>SUM(T23:T28)</f>
        <v>0</v>
      </c>
      <c r="V23" s="818" t="str">
        <f>IF(AND(V18=0,V19=1,U23=6),2,"")</f>
        <v/>
      </c>
      <c r="W23" s="50"/>
      <c r="X23" s="807"/>
    </row>
    <row r="24" spans="2:24" ht="51" x14ac:dyDescent="0.2">
      <c r="B24" s="926"/>
      <c r="C24" s="875"/>
      <c r="D24" s="876"/>
      <c r="E24" s="876"/>
      <c r="F24" s="406" t="s">
        <v>669</v>
      </c>
      <c r="G24" s="359"/>
      <c r="H24" s="360"/>
      <c r="I24" s="360"/>
      <c r="J24" s="533"/>
      <c r="K24" s="355"/>
      <c r="L24" s="356">
        <f t="shared" si="0"/>
        <v>0</v>
      </c>
      <c r="M24" s="879"/>
      <c r="N24" s="879"/>
      <c r="O24" s="521"/>
      <c r="P24" s="496">
        <f t="shared" si="1"/>
        <v>0</v>
      </c>
      <c r="Q24" s="767"/>
      <c r="R24" s="767"/>
      <c r="S24" s="466"/>
      <c r="T24" s="432">
        <f t="shared" si="2"/>
        <v>0</v>
      </c>
      <c r="U24" s="819"/>
      <c r="V24" s="819"/>
      <c r="W24" s="50"/>
      <c r="X24" s="807"/>
    </row>
    <row r="25" spans="2:24" ht="38.25" x14ac:dyDescent="0.2">
      <c r="B25" s="926"/>
      <c r="C25" s="875"/>
      <c r="D25" s="876"/>
      <c r="E25" s="876"/>
      <c r="F25" s="409" t="s">
        <v>670</v>
      </c>
      <c r="G25" s="359"/>
      <c r="H25" s="360"/>
      <c r="I25" s="360"/>
      <c r="J25" s="533"/>
      <c r="K25" s="355"/>
      <c r="L25" s="356">
        <f t="shared" si="0"/>
        <v>0</v>
      </c>
      <c r="M25" s="879"/>
      <c r="N25" s="879"/>
      <c r="O25" s="521"/>
      <c r="P25" s="496">
        <f t="shared" si="1"/>
        <v>0</v>
      </c>
      <c r="Q25" s="767"/>
      <c r="R25" s="767"/>
      <c r="S25" s="466"/>
      <c r="T25" s="432">
        <f t="shared" si="2"/>
        <v>0</v>
      </c>
      <c r="U25" s="819"/>
      <c r="V25" s="819"/>
      <c r="W25" s="50"/>
      <c r="X25" s="807"/>
    </row>
    <row r="26" spans="2:24" ht="38.25" x14ac:dyDescent="0.2">
      <c r="B26" s="926"/>
      <c r="C26" s="875"/>
      <c r="D26" s="876"/>
      <c r="E26" s="876"/>
      <c r="F26" s="406" t="s">
        <v>671</v>
      </c>
      <c r="G26" s="359"/>
      <c r="H26" s="360"/>
      <c r="I26" s="360"/>
      <c r="J26" s="533"/>
      <c r="K26" s="355"/>
      <c r="L26" s="356">
        <f t="shared" si="0"/>
        <v>0</v>
      </c>
      <c r="M26" s="879"/>
      <c r="N26" s="879"/>
      <c r="O26" s="521"/>
      <c r="P26" s="496">
        <f t="shared" si="1"/>
        <v>0</v>
      </c>
      <c r="Q26" s="767"/>
      <c r="R26" s="767"/>
      <c r="S26" s="466"/>
      <c r="T26" s="432">
        <f t="shared" si="2"/>
        <v>0</v>
      </c>
      <c r="U26" s="819"/>
      <c r="V26" s="819"/>
      <c r="W26" s="50"/>
      <c r="X26" s="807"/>
    </row>
    <row r="27" spans="2:24" ht="51" x14ac:dyDescent="0.2">
      <c r="B27" s="926"/>
      <c r="C27" s="875"/>
      <c r="D27" s="876"/>
      <c r="E27" s="876"/>
      <c r="F27" s="409" t="s">
        <v>672</v>
      </c>
      <c r="G27" s="359"/>
      <c r="H27" s="360"/>
      <c r="I27" s="360"/>
      <c r="J27" s="533"/>
      <c r="K27" s="355"/>
      <c r="L27" s="356">
        <f t="shared" si="0"/>
        <v>0</v>
      </c>
      <c r="M27" s="879"/>
      <c r="N27" s="879"/>
      <c r="O27" s="521"/>
      <c r="P27" s="496">
        <f t="shared" si="1"/>
        <v>0</v>
      </c>
      <c r="Q27" s="767"/>
      <c r="R27" s="767"/>
      <c r="S27" s="466"/>
      <c r="T27" s="432">
        <f t="shared" si="2"/>
        <v>0</v>
      </c>
      <c r="U27" s="819"/>
      <c r="V27" s="819"/>
      <c r="W27" s="50"/>
      <c r="X27" s="807"/>
    </row>
    <row r="28" spans="2:24" ht="39.75" customHeight="1" x14ac:dyDescent="0.2">
      <c r="B28" s="926"/>
      <c r="C28" s="875"/>
      <c r="D28" s="876"/>
      <c r="E28" s="876"/>
      <c r="F28" s="409" t="s">
        <v>673</v>
      </c>
      <c r="G28" s="359"/>
      <c r="H28" s="360"/>
      <c r="I28" s="360"/>
      <c r="J28" s="533"/>
      <c r="K28" s="355"/>
      <c r="L28" s="356">
        <f t="shared" si="0"/>
        <v>0</v>
      </c>
      <c r="M28" s="879"/>
      <c r="N28" s="879"/>
      <c r="O28" s="521"/>
      <c r="P28" s="496">
        <f t="shared" si="1"/>
        <v>0</v>
      </c>
      <c r="Q28" s="767"/>
      <c r="R28" s="767"/>
      <c r="S28" s="466"/>
      <c r="T28" s="432">
        <f t="shared" si="2"/>
        <v>0</v>
      </c>
      <c r="U28" s="819"/>
      <c r="V28" s="819"/>
      <c r="W28" s="50"/>
      <c r="X28" s="807"/>
    </row>
    <row r="29" spans="2:24" ht="99" customHeight="1" x14ac:dyDescent="0.2">
      <c r="B29" s="926" t="s">
        <v>484</v>
      </c>
      <c r="C29" s="861">
        <v>3</v>
      </c>
      <c r="D29" s="862"/>
      <c r="E29" s="863"/>
      <c r="F29" s="409" t="s">
        <v>677</v>
      </c>
      <c r="G29" s="360"/>
      <c r="H29" s="360"/>
      <c r="I29" s="360"/>
      <c r="J29" s="533"/>
      <c r="K29" s="355"/>
      <c r="L29" s="356">
        <f t="shared" si="0"/>
        <v>0</v>
      </c>
      <c r="M29" s="878">
        <f>SUM(L29:L36)</f>
        <v>0</v>
      </c>
      <c r="N29" s="878" t="str">
        <f>IF(AND(N18=0,N19=1,N23=2,M29=8),3,"")</f>
        <v/>
      </c>
      <c r="O29" s="521"/>
      <c r="P29" s="496">
        <f t="shared" si="1"/>
        <v>0</v>
      </c>
      <c r="Q29" s="766">
        <f>SUM(P29:P36)</f>
        <v>0</v>
      </c>
      <c r="R29" s="769" t="str">
        <f>IF(AND(R18=0,R19=1,R23=2,Q29=8),3,"")</f>
        <v/>
      </c>
      <c r="S29" s="466"/>
      <c r="T29" s="432">
        <f t="shared" si="2"/>
        <v>0</v>
      </c>
      <c r="U29" s="818">
        <f>SUM(T29:T36)</f>
        <v>0</v>
      </c>
      <c r="V29" s="818" t="str">
        <f>IF(AND(V18=0,V19=1,V23=2,U29=8),3,"")</f>
        <v/>
      </c>
      <c r="W29" s="50"/>
      <c r="X29" s="807"/>
    </row>
    <row r="30" spans="2:24" ht="63.75" x14ac:dyDescent="0.2">
      <c r="B30" s="926"/>
      <c r="C30" s="875"/>
      <c r="D30" s="876"/>
      <c r="E30" s="877"/>
      <c r="F30" s="410" t="s">
        <v>678</v>
      </c>
      <c r="G30" s="360"/>
      <c r="H30" s="360"/>
      <c r="I30" s="360"/>
      <c r="J30" s="533"/>
      <c r="K30" s="355"/>
      <c r="L30" s="356">
        <f t="shared" si="0"/>
        <v>0</v>
      </c>
      <c r="M30" s="879"/>
      <c r="N30" s="879"/>
      <c r="O30" s="521"/>
      <c r="P30" s="496">
        <f t="shared" si="1"/>
        <v>0</v>
      </c>
      <c r="Q30" s="767"/>
      <c r="R30" s="770"/>
      <c r="S30" s="466"/>
      <c r="T30" s="432">
        <f t="shared" si="2"/>
        <v>0</v>
      </c>
      <c r="U30" s="819"/>
      <c r="V30" s="819"/>
      <c r="W30" s="50"/>
      <c r="X30" s="807"/>
    </row>
    <row r="31" spans="2:24" ht="76.5" x14ac:dyDescent="0.2">
      <c r="B31" s="926"/>
      <c r="C31" s="875"/>
      <c r="D31" s="876"/>
      <c r="E31" s="877"/>
      <c r="F31" s="410" t="s">
        <v>679</v>
      </c>
      <c r="G31" s="360"/>
      <c r="H31" s="360"/>
      <c r="I31" s="360"/>
      <c r="J31" s="533"/>
      <c r="K31" s="355"/>
      <c r="L31" s="356">
        <f t="shared" si="0"/>
        <v>0</v>
      </c>
      <c r="M31" s="879"/>
      <c r="N31" s="879"/>
      <c r="O31" s="521"/>
      <c r="P31" s="496">
        <f t="shared" si="1"/>
        <v>0</v>
      </c>
      <c r="Q31" s="767"/>
      <c r="R31" s="770"/>
      <c r="S31" s="466"/>
      <c r="T31" s="432">
        <f t="shared" si="2"/>
        <v>0</v>
      </c>
      <c r="U31" s="819"/>
      <c r="V31" s="819"/>
      <c r="W31" s="50"/>
      <c r="X31" s="807"/>
    </row>
    <row r="32" spans="2:24" ht="63.75" x14ac:dyDescent="0.2">
      <c r="B32" s="926"/>
      <c r="C32" s="875"/>
      <c r="D32" s="876"/>
      <c r="E32" s="877"/>
      <c r="F32" s="411" t="s">
        <v>680</v>
      </c>
      <c r="G32" s="360"/>
      <c r="H32" s="360"/>
      <c r="I32" s="360"/>
      <c r="J32" s="533"/>
      <c r="K32" s="355"/>
      <c r="L32" s="356">
        <f t="shared" si="0"/>
        <v>0</v>
      </c>
      <c r="M32" s="879"/>
      <c r="N32" s="879"/>
      <c r="O32" s="521"/>
      <c r="P32" s="496">
        <f t="shared" si="1"/>
        <v>0</v>
      </c>
      <c r="Q32" s="767"/>
      <c r="R32" s="770"/>
      <c r="S32" s="466"/>
      <c r="T32" s="432">
        <f t="shared" si="2"/>
        <v>0</v>
      </c>
      <c r="U32" s="819"/>
      <c r="V32" s="819"/>
      <c r="W32" s="50"/>
      <c r="X32" s="807"/>
    </row>
    <row r="33" spans="2:24" ht="102" x14ac:dyDescent="0.2">
      <c r="B33" s="926"/>
      <c r="C33" s="875"/>
      <c r="D33" s="876"/>
      <c r="E33" s="877"/>
      <c r="F33" s="410" t="s">
        <v>681</v>
      </c>
      <c r="G33" s="360"/>
      <c r="H33" s="360"/>
      <c r="I33" s="360"/>
      <c r="J33" s="533"/>
      <c r="K33" s="355"/>
      <c r="L33" s="356">
        <f t="shared" si="0"/>
        <v>0</v>
      </c>
      <c r="M33" s="879"/>
      <c r="N33" s="879"/>
      <c r="O33" s="521"/>
      <c r="P33" s="496">
        <f t="shared" si="1"/>
        <v>0</v>
      </c>
      <c r="Q33" s="767"/>
      <c r="R33" s="770"/>
      <c r="S33" s="466"/>
      <c r="T33" s="432">
        <f t="shared" si="2"/>
        <v>0</v>
      </c>
      <c r="U33" s="819"/>
      <c r="V33" s="819"/>
      <c r="W33" s="50"/>
      <c r="X33" s="807"/>
    </row>
    <row r="34" spans="2:24" ht="127.5" x14ac:dyDescent="0.2">
      <c r="B34" s="926"/>
      <c r="C34" s="875"/>
      <c r="D34" s="876"/>
      <c r="E34" s="876"/>
      <c r="F34" s="412" t="s">
        <v>682</v>
      </c>
      <c r="G34" s="359"/>
      <c r="H34" s="360"/>
      <c r="I34" s="360"/>
      <c r="J34" s="533"/>
      <c r="K34" s="355"/>
      <c r="L34" s="356">
        <f t="shared" si="0"/>
        <v>0</v>
      </c>
      <c r="M34" s="879"/>
      <c r="N34" s="879"/>
      <c r="O34" s="521"/>
      <c r="P34" s="496">
        <f t="shared" si="1"/>
        <v>0</v>
      </c>
      <c r="Q34" s="767"/>
      <c r="R34" s="770"/>
      <c r="S34" s="466"/>
      <c r="T34" s="432">
        <f t="shared" si="2"/>
        <v>0</v>
      </c>
      <c r="U34" s="819"/>
      <c r="V34" s="819"/>
      <c r="W34" s="50"/>
      <c r="X34" s="807"/>
    </row>
    <row r="35" spans="2:24" ht="38.25" x14ac:dyDescent="0.2">
      <c r="B35" s="926"/>
      <c r="C35" s="875"/>
      <c r="D35" s="876"/>
      <c r="E35" s="876"/>
      <c r="F35" s="406" t="s">
        <v>683</v>
      </c>
      <c r="G35" s="359"/>
      <c r="H35" s="360"/>
      <c r="I35" s="360"/>
      <c r="J35" s="533"/>
      <c r="K35" s="355"/>
      <c r="L35" s="356">
        <f t="shared" si="0"/>
        <v>0</v>
      </c>
      <c r="M35" s="879"/>
      <c r="N35" s="879"/>
      <c r="O35" s="521"/>
      <c r="P35" s="496">
        <f t="shared" si="1"/>
        <v>0</v>
      </c>
      <c r="Q35" s="767"/>
      <c r="R35" s="770"/>
      <c r="S35" s="466"/>
      <c r="T35" s="432">
        <f t="shared" si="2"/>
        <v>0</v>
      </c>
      <c r="U35" s="819"/>
      <c r="V35" s="819"/>
      <c r="W35" s="50"/>
      <c r="X35" s="807"/>
    </row>
    <row r="36" spans="2:24" ht="45" customHeight="1" x14ac:dyDescent="0.2">
      <c r="B36" s="926"/>
      <c r="C36" s="864"/>
      <c r="D36" s="865"/>
      <c r="E36" s="866"/>
      <c r="F36" s="406" t="s">
        <v>684</v>
      </c>
      <c r="G36" s="360"/>
      <c r="H36" s="360"/>
      <c r="I36" s="360"/>
      <c r="J36" s="533"/>
      <c r="K36" s="355"/>
      <c r="L36" s="356">
        <f t="shared" si="0"/>
        <v>0</v>
      </c>
      <c r="M36" s="886"/>
      <c r="N36" s="886"/>
      <c r="O36" s="521"/>
      <c r="P36" s="496">
        <f t="shared" si="1"/>
        <v>0</v>
      </c>
      <c r="Q36" s="768"/>
      <c r="R36" s="771"/>
      <c r="S36" s="466"/>
      <c r="T36" s="432">
        <f t="shared" si="2"/>
        <v>0</v>
      </c>
      <c r="U36" s="820"/>
      <c r="V36" s="820"/>
      <c r="W36" s="50"/>
      <c r="X36" s="807"/>
    </row>
    <row r="37" spans="2:24" ht="102" x14ac:dyDescent="0.2">
      <c r="B37" s="926" t="s">
        <v>485</v>
      </c>
      <c r="C37" s="861">
        <v>4</v>
      </c>
      <c r="D37" s="862"/>
      <c r="E37" s="863"/>
      <c r="F37" s="411" t="s">
        <v>685</v>
      </c>
      <c r="G37" s="360"/>
      <c r="H37" s="360"/>
      <c r="I37" s="360"/>
      <c r="J37" s="533"/>
      <c r="K37" s="355"/>
      <c r="L37" s="356">
        <f t="shared" si="0"/>
        <v>0</v>
      </c>
      <c r="M37" s="878">
        <f>SUM(L37:L46)</f>
        <v>0</v>
      </c>
      <c r="N37" s="878" t="str">
        <f>IF(AND(N18=0,N19=1,N23=2,N29=3,M37=10),4,"")</f>
        <v/>
      </c>
      <c r="O37" s="521"/>
      <c r="P37" s="496">
        <f t="shared" si="1"/>
        <v>0</v>
      </c>
      <c r="Q37" s="766">
        <f>SUM(P37:P46)</f>
        <v>0</v>
      </c>
      <c r="R37" s="769" t="str">
        <f>IF(AND(R18=0,R19=1,R23=2,R29=3,Q37=10),4,"")</f>
        <v/>
      </c>
      <c r="S37" s="466"/>
      <c r="T37" s="432">
        <f t="shared" si="2"/>
        <v>0</v>
      </c>
      <c r="U37" s="818">
        <f>SUM(T37:T46)</f>
        <v>0</v>
      </c>
      <c r="V37" s="818" t="str">
        <f>IF(AND(V18=0,V19=1,V23=2,V29=3,U37=10),4,"")</f>
        <v/>
      </c>
      <c r="W37" s="50"/>
      <c r="X37" s="807"/>
    </row>
    <row r="38" spans="2:24" ht="51" x14ac:dyDescent="0.2">
      <c r="B38" s="926"/>
      <c r="C38" s="875"/>
      <c r="D38" s="876"/>
      <c r="E38" s="877"/>
      <c r="F38" s="410" t="s">
        <v>686</v>
      </c>
      <c r="G38" s="360"/>
      <c r="H38" s="360"/>
      <c r="I38" s="360"/>
      <c r="J38" s="533"/>
      <c r="K38" s="355"/>
      <c r="L38" s="356">
        <f t="shared" si="0"/>
        <v>0</v>
      </c>
      <c r="M38" s="879"/>
      <c r="N38" s="879"/>
      <c r="O38" s="521"/>
      <c r="P38" s="496">
        <f t="shared" si="1"/>
        <v>0</v>
      </c>
      <c r="Q38" s="767"/>
      <c r="R38" s="770"/>
      <c r="S38" s="466"/>
      <c r="T38" s="432">
        <f t="shared" si="2"/>
        <v>0</v>
      </c>
      <c r="U38" s="819"/>
      <c r="V38" s="819"/>
      <c r="W38" s="50"/>
      <c r="X38" s="807"/>
    </row>
    <row r="39" spans="2:24" ht="105" customHeight="1" x14ac:dyDescent="0.2">
      <c r="B39" s="926"/>
      <c r="C39" s="875"/>
      <c r="D39" s="876"/>
      <c r="E39" s="877"/>
      <c r="F39" s="410" t="s">
        <v>687</v>
      </c>
      <c r="G39" s="360"/>
      <c r="H39" s="360"/>
      <c r="I39" s="360"/>
      <c r="J39" s="533"/>
      <c r="K39" s="355"/>
      <c r="L39" s="356">
        <f t="shared" si="0"/>
        <v>0</v>
      </c>
      <c r="M39" s="879"/>
      <c r="N39" s="879"/>
      <c r="O39" s="521"/>
      <c r="P39" s="496">
        <f t="shared" si="1"/>
        <v>0</v>
      </c>
      <c r="Q39" s="767"/>
      <c r="R39" s="770"/>
      <c r="S39" s="466"/>
      <c r="T39" s="432">
        <f t="shared" si="2"/>
        <v>0</v>
      </c>
      <c r="U39" s="819"/>
      <c r="V39" s="819"/>
      <c r="W39" s="50"/>
      <c r="X39" s="807"/>
    </row>
    <row r="40" spans="2:24" ht="89.25" x14ac:dyDescent="0.2">
      <c r="B40" s="926"/>
      <c r="C40" s="875"/>
      <c r="D40" s="876"/>
      <c r="E40" s="877"/>
      <c r="F40" s="410" t="s">
        <v>688</v>
      </c>
      <c r="G40" s="360"/>
      <c r="H40" s="360"/>
      <c r="I40" s="360"/>
      <c r="J40" s="533"/>
      <c r="K40" s="355"/>
      <c r="L40" s="356">
        <f t="shared" si="0"/>
        <v>0</v>
      </c>
      <c r="M40" s="879"/>
      <c r="N40" s="879"/>
      <c r="O40" s="521"/>
      <c r="P40" s="496">
        <f t="shared" si="1"/>
        <v>0</v>
      </c>
      <c r="Q40" s="767"/>
      <c r="R40" s="770"/>
      <c r="S40" s="466"/>
      <c r="T40" s="432">
        <f t="shared" si="2"/>
        <v>0</v>
      </c>
      <c r="U40" s="819"/>
      <c r="V40" s="819"/>
      <c r="W40" s="50"/>
      <c r="X40" s="807"/>
    </row>
    <row r="41" spans="2:24" ht="153" x14ac:dyDescent="0.2">
      <c r="B41" s="926"/>
      <c r="C41" s="875"/>
      <c r="D41" s="876"/>
      <c r="E41" s="877"/>
      <c r="F41" s="410" t="s">
        <v>689</v>
      </c>
      <c r="G41" s="360"/>
      <c r="H41" s="360"/>
      <c r="I41" s="360"/>
      <c r="J41" s="533"/>
      <c r="K41" s="355"/>
      <c r="L41" s="356">
        <f t="shared" si="0"/>
        <v>0</v>
      </c>
      <c r="M41" s="879"/>
      <c r="N41" s="879"/>
      <c r="O41" s="521"/>
      <c r="P41" s="496">
        <f t="shared" si="1"/>
        <v>0</v>
      </c>
      <c r="Q41" s="767"/>
      <c r="R41" s="770"/>
      <c r="S41" s="466"/>
      <c r="T41" s="432">
        <f t="shared" si="2"/>
        <v>0</v>
      </c>
      <c r="U41" s="819"/>
      <c r="V41" s="819"/>
      <c r="W41" s="50"/>
      <c r="X41" s="807"/>
    </row>
    <row r="42" spans="2:24" ht="89.25" x14ac:dyDescent="0.2">
      <c r="B42" s="926"/>
      <c r="C42" s="875"/>
      <c r="D42" s="876"/>
      <c r="E42" s="877"/>
      <c r="F42" s="410" t="s">
        <v>690</v>
      </c>
      <c r="G42" s="365"/>
      <c r="H42" s="365"/>
      <c r="I42" s="365"/>
      <c r="J42" s="533"/>
      <c r="K42" s="355"/>
      <c r="L42" s="356">
        <f t="shared" si="0"/>
        <v>0</v>
      </c>
      <c r="M42" s="879"/>
      <c r="N42" s="879"/>
      <c r="O42" s="521"/>
      <c r="P42" s="496">
        <f t="shared" si="1"/>
        <v>0</v>
      </c>
      <c r="Q42" s="767"/>
      <c r="R42" s="770"/>
      <c r="S42" s="466"/>
      <c r="T42" s="432">
        <f t="shared" si="2"/>
        <v>0</v>
      </c>
      <c r="U42" s="819"/>
      <c r="V42" s="819"/>
      <c r="W42" s="50"/>
      <c r="X42" s="807"/>
    </row>
    <row r="43" spans="2:24" ht="76.5" x14ac:dyDescent="0.2">
      <c r="B43" s="926"/>
      <c r="C43" s="875"/>
      <c r="D43" s="876"/>
      <c r="E43" s="877"/>
      <c r="F43" s="410" t="s">
        <v>616</v>
      </c>
      <c r="G43" s="360"/>
      <c r="H43" s="360"/>
      <c r="I43" s="360"/>
      <c r="J43" s="533"/>
      <c r="K43" s="355"/>
      <c r="L43" s="356">
        <f t="shared" si="0"/>
        <v>0</v>
      </c>
      <c r="M43" s="879"/>
      <c r="N43" s="879"/>
      <c r="O43" s="521"/>
      <c r="P43" s="496">
        <f t="shared" si="1"/>
        <v>0</v>
      </c>
      <c r="Q43" s="767"/>
      <c r="R43" s="770"/>
      <c r="S43" s="466"/>
      <c r="T43" s="432">
        <f t="shared" si="2"/>
        <v>0</v>
      </c>
      <c r="U43" s="819"/>
      <c r="V43" s="819"/>
      <c r="W43" s="50"/>
      <c r="X43" s="807"/>
    </row>
    <row r="44" spans="2:24" ht="63.75" x14ac:dyDescent="0.2">
      <c r="B44" s="926"/>
      <c r="C44" s="875"/>
      <c r="D44" s="876"/>
      <c r="E44" s="877"/>
      <c r="F44" s="410" t="s">
        <v>657</v>
      </c>
      <c r="G44" s="360"/>
      <c r="H44" s="360"/>
      <c r="I44" s="360"/>
      <c r="J44" s="533"/>
      <c r="K44" s="355"/>
      <c r="L44" s="356">
        <f t="shared" si="0"/>
        <v>0</v>
      </c>
      <c r="M44" s="879"/>
      <c r="N44" s="879"/>
      <c r="O44" s="521"/>
      <c r="P44" s="496">
        <f t="shared" si="1"/>
        <v>0</v>
      </c>
      <c r="Q44" s="767"/>
      <c r="R44" s="770"/>
      <c r="S44" s="466"/>
      <c r="T44" s="432">
        <f t="shared" si="2"/>
        <v>0</v>
      </c>
      <c r="U44" s="819"/>
      <c r="V44" s="819"/>
      <c r="W44" s="50"/>
      <c r="X44" s="807"/>
    </row>
    <row r="45" spans="2:24" ht="102" x14ac:dyDescent="0.2">
      <c r="B45" s="926"/>
      <c r="C45" s="875"/>
      <c r="D45" s="876"/>
      <c r="E45" s="877"/>
      <c r="F45" s="410" t="s">
        <v>658</v>
      </c>
      <c r="G45" s="360"/>
      <c r="H45" s="360"/>
      <c r="I45" s="360"/>
      <c r="J45" s="533"/>
      <c r="K45" s="355"/>
      <c r="L45" s="356">
        <f t="shared" si="0"/>
        <v>0</v>
      </c>
      <c r="M45" s="879"/>
      <c r="N45" s="879"/>
      <c r="O45" s="521"/>
      <c r="P45" s="496">
        <f t="shared" si="1"/>
        <v>0</v>
      </c>
      <c r="Q45" s="767"/>
      <c r="R45" s="770"/>
      <c r="S45" s="466"/>
      <c r="T45" s="432">
        <f t="shared" si="2"/>
        <v>0</v>
      </c>
      <c r="U45" s="819"/>
      <c r="V45" s="819"/>
      <c r="W45" s="50"/>
      <c r="X45" s="807"/>
    </row>
    <row r="46" spans="2:24" ht="89.25" x14ac:dyDescent="0.2">
      <c r="B46" s="926"/>
      <c r="C46" s="875"/>
      <c r="D46" s="876"/>
      <c r="E46" s="877"/>
      <c r="F46" s="410" t="s">
        <v>659</v>
      </c>
      <c r="G46" s="360"/>
      <c r="H46" s="360"/>
      <c r="I46" s="360"/>
      <c r="J46" s="533"/>
      <c r="K46" s="355"/>
      <c r="L46" s="356">
        <f t="shared" si="0"/>
        <v>0</v>
      </c>
      <c r="M46" s="886"/>
      <c r="N46" s="886"/>
      <c r="O46" s="521"/>
      <c r="P46" s="496">
        <f t="shared" si="1"/>
        <v>0</v>
      </c>
      <c r="Q46" s="768"/>
      <c r="R46" s="771"/>
      <c r="S46" s="466"/>
      <c r="T46" s="432">
        <f t="shared" si="2"/>
        <v>0</v>
      </c>
      <c r="U46" s="819"/>
      <c r="V46" s="819"/>
      <c r="W46" s="50"/>
      <c r="X46" s="807"/>
    </row>
    <row r="47" spans="2:24" ht="38.25" x14ac:dyDescent="0.2">
      <c r="B47" s="926" t="s">
        <v>486</v>
      </c>
      <c r="C47" s="882">
        <v>5</v>
      </c>
      <c r="D47" s="882"/>
      <c r="E47" s="882"/>
      <c r="F47" s="413" t="s">
        <v>617</v>
      </c>
      <c r="G47" s="360"/>
      <c r="H47" s="360"/>
      <c r="I47" s="360"/>
      <c r="J47" s="533"/>
      <c r="K47" s="355"/>
      <c r="L47" s="356">
        <f t="shared" si="0"/>
        <v>0</v>
      </c>
      <c r="M47" s="878">
        <f>SUM(L47:L55)</f>
        <v>0</v>
      </c>
      <c r="N47" s="878" t="str">
        <f>IF(AND(N18=0,N19=1,N23=2,N29=3,N37=4,M47=9),5,"")</f>
        <v/>
      </c>
      <c r="O47" s="521"/>
      <c r="P47" s="496">
        <f t="shared" si="1"/>
        <v>0</v>
      </c>
      <c r="Q47" s="766">
        <f>SUM(P47:P55)</f>
        <v>0</v>
      </c>
      <c r="R47" s="769" t="str">
        <f>IF(AND(R18=0,R19=1,R23=2,R29=3,R37=4,Q47=9),5,"")</f>
        <v/>
      </c>
      <c r="S47" s="466"/>
      <c r="T47" s="433">
        <f>IF($S47="прийнято",1,0)</f>
        <v>0</v>
      </c>
      <c r="U47" s="817">
        <f>SUM(T47:T55)</f>
        <v>0</v>
      </c>
      <c r="V47" s="817" t="str">
        <f>IF(AND(V18=0,V19=1,V23=2,V29=3,V37=4,U47=9),5,"")</f>
        <v/>
      </c>
      <c r="W47" s="274"/>
      <c r="X47" s="807"/>
    </row>
    <row r="48" spans="2:24" ht="51" x14ac:dyDescent="0.2">
      <c r="B48" s="926"/>
      <c r="C48" s="882"/>
      <c r="D48" s="882"/>
      <c r="E48" s="882"/>
      <c r="F48" s="413" t="s">
        <v>660</v>
      </c>
      <c r="G48" s="360"/>
      <c r="H48" s="360"/>
      <c r="I48" s="360"/>
      <c r="J48" s="533"/>
      <c r="K48" s="355"/>
      <c r="L48" s="356">
        <f t="shared" si="0"/>
        <v>0</v>
      </c>
      <c r="M48" s="879"/>
      <c r="N48" s="879"/>
      <c r="O48" s="521"/>
      <c r="P48" s="496">
        <f t="shared" si="1"/>
        <v>0</v>
      </c>
      <c r="Q48" s="767"/>
      <c r="R48" s="770"/>
      <c r="S48" s="466"/>
      <c r="T48" s="433">
        <f t="shared" si="2"/>
        <v>0</v>
      </c>
      <c r="U48" s="817"/>
      <c r="V48" s="817"/>
      <c r="W48" s="274"/>
      <c r="X48" s="807"/>
    </row>
    <row r="49" spans="1:83" ht="77.25" customHeight="1" x14ac:dyDescent="0.2">
      <c r="B49" s="926"/>
      <c r="C49" s="882"/>
      <c r="D49" s="882"/>
      <c r="E49" s="882"/>
      <c r="F49" s="413" t="s">
        <v>691</v>
      </c>
      <c r="G49" s="360"/>
      <c r="H49" s="360"/>
      <c r="I49" s="360"/>
      <c r="J49" s="533"/>
      <c r="K49" s="355"/>
      <c r="L49" s="356">
        <f t="shared" si="0"/>
        <v>0</v>
      </c>
      <c r="M49" s="879"/>
      <c r="N49" s="879"/>
      <c r="O49" s="521"/>
      <c r="P49" s="496">
        <f t="shared" si="1"/>
        <v>0</v>
      </c>
      <c r="Q49" s="767"/>
      <c r="R49" s="770"/>
      <c r="S49" s="466"/>
      <c r="T49" s="433">
        <f t="shared" si="2"/>
        <v>0</v>
      </c>
      <c r="U49" s="817"/>
      <c r="V49" s="817"/>
      <c r="W49" s="274"/>
      <c r="X49" s="807"/>
    </row>
    <row r="50" spans="1:83" ht="39" customHeight="1" x14ac:dyDescent="0.2">
      <c r="B50" s="926"/>
      <c r="C50" s="882"/>
      <c r="D50" s="882"/>
      <c r="E50" s="882"/>
      <c r="F50" s="964" t="s">
        <v>692</v>
      </c>
      <c r="G50" s="360"/>
      <c r="H50" s="360"/>
      <c r="I50" s="360"/>
      <c r="J50" s="533"/>
      <c r="K50" s="355"/>
      <c r="L50" s="356">
        <f t="shared" si="0"/>
        <v>0</v>
      </c>
      <c r="M50" s="879"/>
      <c r="N50" s="879"/>
      <c r="O50" s="521"/>
      <c r="P50" s="496">
        <f t="shared" si="1"/>
        <v>0</v>
      </c>
      <c r="Q50" s="767"/>
      <c r="R50" s="770"/>
      <c r="S50" s="466"/>
      <c r="T50" s="433">
        <f t="shared" si="2"/>
        <v>0</v>
      </c>
      <c r="U50" s="817"/>
      <c r="V50" s="817"/>
      <c r="W50" s="274"/>
      <c r="X50" s="807"/>
    </row>
    <row r="51" spans="1:83" ht="39" customHeight="1" x14ac:dyDescent="0.2">
      <c r="B51" s="926"/>
      <c r="C51" s="882"/>
      <c r="D51" s="882"/>
      <c r="E51" s="882"/>
      <c r="F51" s="965"/>
      <c r="G51" s="360"/>
      <c r="H51" s="360"/>
      <c r="I51" s="360"/>
      <c r="J51" s="533"/>
      <c r="K51" s="355"/>
      <c r="L51" s="356">
        <f t="shared" si="0"/>
        <v>0</v>
      </c>
      <c r="M51" s="879"/>
      <c r="N51" s="879"/>
      <c r="O51" s="521"/>
      <c r="P51" s="496">
        <f t="shared" si="1"/>
        <v>0</v>
      </c>
      <c r="Q51" s="767"/>
      <c r="R51" s="770"/>
      <c r="S51" s="466"/>
      <c r="T51" s="433">
        <f t="shared" si="2"/>
        <v>0</v>
      </c>
      <c r="U51" s="817"/>
      <c r="V51" s="817"/>
      <c r="W51" s="274"/>
      <c r="X51" s="807"/>
    </row>
    <row r="52" spans="1:83" ht="63.75" x14ac:dyDescent="0.2">
      <c r="B52" s="926"/>
      <c r="C52" s="882"/>
      <c r="D52" s="882"/>
      <c r="E52" s="882"/>
      <c r="F52" s="410" t="s">
        <v>661</v>
      </c>
      <c r="G52" s="360"/>
      <c r="H52" s="360"/>
      <c r="I52" s="360"/>
      <c r="J52" s="533"/>
      <c r="K52" s="355"/>
      <c r="L52" s="356">
        <f t="shared" si="0"/>
        <v>0</v>
      </c>
      <c r="M52" s="879"/>
      <c r="N52" s="879"/>
      <c r="O52" s="521"/>
      <c r="P52" s="496">
        <f t="shared" si="1"/>
        <v>0</v>
      </c>
      <c r="Q52" s="767"/>
      <c r="R52" s="770"/>
      <c r="S52" s="466"/>
      <c r="T52" s="433">
        <f t="shared" si="2"/>
        <v>0</v>
      </c>
      <c r="U52" s="817"/>
      <c r="V52" s="817"/>
      <c r="W52" s="274"/>
      <c r="X52" s="807"/>
    </row>
    <row r="53" spans="1:83" ht="102" x14ac:dyDescent="0.2">
      <c r="B53" s="926"/>
      <c r="C53" s="882"/>
      <c r="D53" s="882"/>
      <c r="E53" s="882"/>
      <c r="F53" s="410" t="s">
        <v>662</v>
      </c>
      <c r="G53" s="360"/>
      <c r="H53" s="360"/>
      <c r="I53" s="360"/>
      <c r="J53" s="533"/>
      <c r="K53" s="355"/>
      <c r="L53" s="356">
        <f t="shared" si="0"/>
        <v>0</v>
      </c>
      <c r="M53" s="879"/>
      <c r="N53" s="879"/>
      <c r="O53" s="521"/>
      <c r="P53" s="496">
        <f t="shared" si="1"/>
        <v>0</v>
      </c>
      <c r="Q53" s="767"/>
      <c r="R53" s="770"/>
      <c r="S53" s="466"/>
      <c r="T53" s="433">
        <f t="shared" si="2"/>
        <v>0</v>
      </c>
      <c r="U53" s="817"/>
      <c r="V53" s="817"/>
      <c r="W53" s="274"/>
      <c r="X53" s="807"/>
    </row>
    <row r="54" spans="1:83" ht="38.25" x14ac:dyDescent="0.2">
      <c r="B54" s="926"/>
      <c r="C54" s="882"/>
      <c r="D54" s="882"/>
      <c r="E54" s="882"/>
      <c r="F54" s="413" t="s">
        <v>693</v>
      </c>
      <c r="G54" s="360"/>
      <c r="H54" s="360"/>
      <c r="I54" s="360"/>
      <c r="J54" s="533"/>
      <c r="K54" s="355"/>
      <c r="L54" s="356">
        <f t="shared" si="0"/>
        <v>0</v>
      </c>
      <c r="M54" s="879"/>
      <c r="N54" s="879"/>
      <c r="O54" s="521"/>
      <c r="P54" s="496">
        <f t="shared" si="1"/>
        <v>0</v>
      </c>
      <c r="Q54" s="767"/>
      <c r="R54" s="770"/>
      <c r="S54" s="466"/>
      <c r="T54" s="433">
        <f t="shared" si="2"/>
        <v>0</v>
      </c>
      <c r="U54" s="817"/>
      <c r="V54" s="817"/>
      <c r="W54" s="274"/>
      <c r="X54" s="807"/>
    </row>
    <row r="55" spans="1:83" ht="48.75" customHeight="1" x14ac:dyDescent="0.2">
      <c r="B55" s="926"/>
      <c r="C55" s="882"/>
      <c r="D55" s="882"/>
      <c r="E55" s="882"/>
      <c r="F55" s="413" t="s">
        <v>694</v>
      </c>
      <c r="G55" s="360"/>
      <c r="H55" s="360"/>
      <c r="I55" s="360"/>
      <c r="J55" s="533"/>
      <c r="K55" s="355"/>
      <c r="L55" s="356">
        <f t="shared" si="0"/>
        <v>0</v>
      </c>
      <c r="M55" s="879"/>
      <c r="N55" s="879"/>
      <c r="O55" s="521"/>
      <c r="P55" s="496">
        <f t="shared" si="1"/>
        <v>0</v>
      </c>
      <c r="Q55" s="767"/>
      <c r="R55" s="770"/>
      <c r="S55" s="466"/>
      <c r="T55" s="433">
        <f t="shared" si="2"/>
        <v>0</v>
      </c>
      <c r="U55" s="817"/>
      <c r="V55" s="817"/>
      <c r="W55" s="274"/>
      <c r="X55" s="807"/>
    </row>
    <row r="56" spans="1:83" s="36" customFormat="1" ht="9.75" customHeight="1" x14ac:dyDescent="0.2">
      <c r="B56" s="367"/>
      <c r="C56" s="368"/>
      <c r="D56" s="368"/>
      <c r="E56" s="368"/>
      <c r="F56" s="369"/>
      <c r="G56" s="370"/>
      <c r="H56" s="370"/>
      <c r="I56" s="370"/>
      <c r="J56" s="530"/>
      <c r="K56" s="371"/>
      <c r="L56" s="372"/>
      <c r="M56" s="373"/>
      <c r="N56" s="374"/>
      <c r="O56" s="520"/>
      <c r="P56" s="229"/>
      <c r="Q56" s="229"/>
      <c r="R56" s="229"/>
      <c r="S56" s="206"/>
      <c r="T56" s="52"/>
      <c r="U56" s="43"/>
      <c r="V56" s="44"/>
      <c r="W56" s="45"/>
      <c r="X56" s="60"/>
      <c r="Y56" s="121"/>
    </row>
    <row r="57" spans="1:83" ht="18.75" customHeight="1" x14ac:dyDescent="0.2">
      <c r="B57" s="909" t="s">
        <v>722</v>
      </c>
      <c r="C57" s="881"/>
      <c r="D57" s="881"/>
      <c r="E57" s="881"/>
      <c r="F57" s="881"/>
      <c r="G57" s="881"/>
      <c r="H57" s="881"/>
      <c r="I57" s="881"/>
      <c r="J57" s="881"/>
      <c r="K57" s="881"/>
      <c r="L57" s="881"/>
      <c r="M57" s="881"/>
      <c r="N57" s="881"/>
      <c r="O57" s="881"/>
      <c r="P57" s="881"/>
      <c r="Q57" s="881"/>
      <c r="R57" s="881"/>
      <c r="S57" s="881"/>
      <c r="T57" s="881"/>
      <c r="U57" s="881"/>
      <c r="V57" s="881"/>
      <c r="W57" s="881"/>
      <c r="X57" s="375"/>
    </row>
    <row r="58" spans="1:83" s="121" customFormat="1" ht="95.25" customHeight="1" x14ac:dyDescent="0.2">
      <c r="A58" s="36"/>
      <c r="B58" s="414" t="s">
        <v>487</v>
      </c>
      <c r="C58" s="861">
        <v>0</v>
      </c>
      <c r="D58" s="862"/>
      <c r="E58" s="863"/>
      <c r="F58" s="413" t="s">
        <v>619</v>
      </c>
      <c r="G58" s="57" t="s">
        <v>1017</v>
      </c>
      <c r="H58" s="363" t="s">
        <v>864</v>
      </c>
      <c r="I58" s="500" t="s">
        <v>1032</v>
      </c>
      <c r="J58" s="536"/>
      <c r="K58" s="355"/>
      <c r="L58" s="376">
        <f t="shared" ref="L58:L102" si="3">IF(K58="виконано, є підтвердження",1,0)</f>
        <v>0</v>
      </c>
      <c r="M58" s="377">
        <f>SUM(L58:L58)</f>
        <v>0</v>
      </c>
      <c r="N58" s="378">
        <f>IF(M58=3,0,0)</f>
        <v>0</v>
      </c>
      <c r="O58" s="280" t="s">
        <v>28</v>
      </c>
      <c r="P58" s="288">
        <f t="shared" ref="P58:P102" si="4">IF(OR(O58="прийнято", O58="доопрацьовано після верифікації"),1,0)</f>
        <v>1</v>
      </c>
      <c r="Q58" s="313">
        <f>SUM(P58:P58)</f>
        <v>1</v>
      </c>
      <c r="R58" s="314">
        <f>IF(Q58=3,0,0)</f>
        <v>0</v>
      </c>
      <c r="S58" s="469" t="s">
        <v>28</v>
      </c>
      <c r="T58" s="419">
        <f>IF($S58="прийнято",1,0)</f>
        <v>1</v>
      </c>
      <c r="U58" s="434">
        <f>SUM(T58:T58)</f>
        <v>1</v>
      </c>
      <c r="V58" s="434">
        <f>IF(U58=3,0,0)</f>
        <v>0</v>
      </c>
      <c r="W58" s="379"/>
      <c r="X58" s="806" t="s">
        <v>32</v>
      </c>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row>
    <row r="59" spans="1:83" ht="51" customHeight="1" thickBot="1" x14ac:dyDescent="0.25">
      <c r="B59" s="931" t="s">
        <v>835</v>
      </c>
      <c r="C59" s="861">
        <v>1</v>
      </c>
      <c r="D59" s="862"/>
      <c r="E59" s="863"/>
      <c r="F59" s="413" t="s">
        <v>836</v>
      </c>
      <c r="G59" s="598" t="s">
        <v>871</v>
      </c>
      <c r="H59" s="624"/>
      <c r="I59" s="360"/>
      <c r="J59" s="365" t="s">
        <v>876</v>
      </c>
      <c r="K59" s="355"/>
      <c r="L59" s="356">
        <f t="shared" si="3"/>
        <v>0</v>
      </c>
      <c r="M59" s="867">
        <f>SUM(L59:L63)</f>
        <v>0</v>
      </c>
      <c r="N59" s="878" t="str">
        <f>IF(AND(N58=0,M59=5),1,"")</f>
        <v/>
      </c>
      <c r="O59" s="286" t="s">
        <v>28</v>
      </c>
      <c r="P59" s="288">
        <f t="shared" si="4"/>
        <v>1</v>
      </c>
      <c r="Q59" s="961">
        <f>SUM(P59:P63)</f>
        <v>3</v>
      </c>
      <c r="R59" s="770" t="str">
        <f>IF(AND(R58=0,Q59=5),1,"")</f>
        <v/>
      </c>
      <c r="S59" s="469" t="s">
        <v>28</v>
      </c>
      <c r="T59" s="419">
        <f t="shared" ref="T59:T102" si="5">IF($S59="прийнято",1,0)</f>
        <v>1</v>
      </c>
      <c r="U59" s="907">
        <f>SUM(T59:T63)</f>
        <v>2</v>
      </c>
      <c r="V59" s="817" t="str">
        <f>IF(AND(V58=0,U59=5),1,"")</f>
        <v/>
      </c>
      <c r="W59" s="309"/>
      <c r="X59" s="807"/>
    </row>
    <row r="60" spans="1:83" ht="51.75" thickBot="1" x14ac:dyDescent="0.25">
      <c r="B60" s="931"/>
      <c r="C60" s="875"/>
      <c r="D60" s="876"/>
      <c r="E60" s="877"/>
      <c r="F60" s="410" t="s">
        <v>802</v>
      </c>
      <c r="G60" s="410"/>
      <c r="H60" s="630"/>
      <c r="I60" s="360"/>
      <c r="J60" s="365" t="s">
        <v>1019</v>
      </c>
      <c r="K60" s="355"/>
      <c r="L60" s="356">
        <f t="shared" si="3"/>
        <v>0</v>
      </c>
      <c r="M60" s="906"/>
      <c r="N60" s="879"/>
      <c r="O60" s="286" t="s">
        <v>121</v>
      </c>
      <c r="P60" s="288">
        <f t="shared" si="4"/>
        <v>0</v>
      </c>
      <c r="Q60" s="962"/>
      <c r="R60" s="770"/>
      <c r="S60" s="469" t="s">
        <v>121</v>
      </c>
      <c r="T60" s="419">
        <f t="shared" si="5"/>
        <v>0</v>
      </c>
      <c r="U60" s="907"/>
      <c r="V60" s="817"/>
      <c r="W60" s="309"/>
      <c r="X60" s="807"/>
    </row>
    <row r="61" spans="1:83" ht="51" x14ac:dyDescent="0.2">
      <c r="B61" s="931"/>
      <c r="C61" s="875"/>
      <c r="D61" s="876"/>
      <c r="E61" s="877"/>
      <c r="F61" s="410" t="s">
        <v>695</v>
      </c>
      <c r="G61" s="633" t="s">
        <v>955</v>
      </c>
      <c r="H61" s="360"/>
      <c r="I61" s="360"/>
      <c r="J61" s="536"/>
      <c r="K61" s="355"/>
      <c r="L61" s="356">
        <f t="shared" si="3"/>
        <v>0</v>
      </c>
      <c r="M61" s="906"/>
      <c r="N61" s="879"/>
      <c r="O61" s="286" t="s">
        <v>28</v>
      </c>
      <c r="P61" s="288">
        <f t="shared" si="4"/>
        <v>1</v>
      </c>
      <c r="Q61" s="962"/>
      <c r="R61" s="770"/>
      <c r="S61" s="469" t="s">
        <v>28</v>
      </c>
      <c r="T61" s="419">
        <f t="shared" si="5"/>
        <v>1</v>
      </c>
      <c r="U61" s="907"/>
      <c r="V61" s="817"/>
      <c r="W61" s="309"/>
      <c r="X61" s="807"/>
    </row>
    <row r="62" spans="1:83" ht="51" x14ac:dyDescent="0.2">
      <c r="B62" s="931"/>
      <c r="C62" s="875"/>
      <c r="D62" s="876"/>
      <c r="E62" s="877"/>
      <c r="F62" s="410" t="s">
        <v>803</v>
      </c>
      <c r="G62" s="360"/>
      <c r="H62" s="360"/>
      <c r="I62" s="360"/>
      <c r="J62" s="365" t="s">
        <v>959</v>
      </c>
      <c r="K62" s="355"/>
      <c r="L62" s="356">
        <f t="shared" si="3"/>
        <v>0</v>
      </c>
      <c r="M62" s="906"/>
      <c r="N62" s="879"/>
      <c r="O62" s="286" t="s">
        <v>121</v>
      </c>
      <c r="P62" s="288">
        <f t="shared" si="4"/>
        <v>0</v>
      </c>
      <c r="Q62" s="962"/>
      <c r="R62" s="770"/>
      <c r="S62" s="469" t="s">
        <v>121</v>
      </c>
      <c r="T62" s="419">
        <f t="shared" si="5"/>
        <v>0</v>
      </c>
      <c r="U62" s="907"/>
      <c r="V62" s="817"/>
      <c r="W62" s="309"/>
      <c r="X62" s="807"/>
    </row>
    <row r="63" spans="1:83" ht="68.25" customHeight="1" x14ac:dyDescent="0.2">
      <c r="B63" s="931"/>
      <c r="C63" s="875"/>
      <c r="D63" s="876"/>
      <c r="E63" s="877"/>
      <c r="F63" s="410" t="s">
        <v>837</v>
      </c>
      <c r="G63" s="598" t="s">
        <v>931</v>
      </c>
      <c r="H63" s="360"/>
      <c r="I63" s="360"/>
      <c r="J63" s="536" t="s">
        <v>956</v>
      </c>
      <c r="K63" s="355"/>
      <c r="L63" s="356">
        <f t="shared" si="3"/>
        <v>0</v>
      </c>
      <c r="M63" s="906"/>
      <c r="N63" s="879"/>
      <c r="O63" s="286" t="s">
        <v>28</v>
      </c>
      <c r="P63" s="288">
        <f t="shared" si="4"/>
        <v>1</v>
      </c>
      <c r="Q63" s="962"/>
      <c r="R63" s="770"/>
      <c r="S63" s="469" t="s">
        <v>121</v>
      </c>
      <c r="T63" s="419">
        <f t="shared" si="5"/>
        <v>0</v>
      </c>
      <c r="U63" s="907"/>
      <c r="V63" s="817"/>
      <c r="W63" s="309"/>
      <c r="X63" s="807"/>
    </row>
    <row r="64" spans="1:83" ht="51" x14ac:dyDescent="0.2">
      <c r="B64" s="926" t="s">
        <v>805</v>
      </c>
      <c r="C64" s="861">
        <v>2</v>
      </c>
      <c r="D64" s="862"/>
      <c r="E64" s="863"/>
      <c r="F64" s="413" t="s">
        <v>838</v>
      </c>
      <c r="G64" s="361"/>
      <c r="H64" s="360"/>
      <c r="I64" s="360"/>
      <c r="J64" s="536"/>
      <c r="K64" s="355"/>
      <c r="L64" s="356">
        <f t="shared" si="3"/>
        <v>0</v>
      </c>
      <c r="M64" s="867">
        <f>SUM(L64:L66)</f>
        <v>0</v>
      </c>
      <c r="N64" s="878" t="str">
        <f>IF(AND(N58=0,N59=1,M64=3),2,"")</f>
        <v/>
      </c>
      <c r="O64" s="286"/>
      <c r="P64" s="288">
        <f t="shared" si="4"/>
        <v>0</v>
      </c>
      <c r="Q64" s="961">
        <f>SUM(P64:P66)</f>
        <v>0</v>
      </c>
      <c r="R64" s="769" t="str">
        <f>IF(AND(R58=0,R59=1,Q64=3),2,"")</f>
        <v/>
      </c>
      <c r="S64" s="469"/>
      <c r="T64" s="419">
        <f t="shared" si="5"/>
        <v>0</v>
      </c>
      <c r="U64" s="818">
        <f>SUM(T64:T66)</f>
        <v>0</v>
      </c>
      <c r="V64" s="819" t="str">
        <f>IF(AND(V58=0,V59=1,U64=3),2,"")</f>
        <v/>
      </c>
      <c r="W64" s="6"/>
      <c r="X64" s="807"/>
    </row>
    <row r="65" spans="2:24" ht="51" x14ac:dyDescent="0.2">
      <c r="B65" s="926"/>
      <c r="C65" s="875"/>
      <c r="D65" s="876"/>
      <c r="E65" s="877"/>
      <c r="F65" s="410" t="s">
        <v>804</v>
      </c>
      <c r="G65" s="360"/>
      <c r="H65" s="360"/>
      <c r="I65" s="360"/>
      <c r="J65" s="536"/>
      <c r="K65" s="355"/>
      <c r="L65" s="356">
        <f t="shared" si="3"/>
        <v>0</v>
      </c>
      <c r="M65" s="906"/>
      <c r="N65" s="879"/>
      <c r="O65" s="286"/>
      <c r="P65" s="288">
        <f t="shared" si="4"/>
        <v>0</v>
      </c>
      <c r="Q65" s="962"/>
      <c r="R65" s="770"/>
      <c r="S65" s="469"/>
      <c r="T65" s="419">
        <f t="shared" si="5"/>
        <v>0</v>
      </c>
      <c r="U65" s="819"/>
      <c r="V65" s="819"/>
      <c r="W65" s="6"/>
      <c r="X65" s="807"/>
    </row>
    <row r="66" spans="2:24" ht="63.75" x14ac:dyDescent="0.2">
      <c r="B66" s="926"/>
      <c r="C66" s="875"/>
      <c r="D66" s="876"/>
      <c r="E66" s="877"/>
      <c r="F66" s="410" t="s">
        <v>806</v>
      </c>
      <c r="G66" s="360"/>
      <c r="H66" s="360"/>
      <c r="I66" s="360"/>
      <c r="J66" s="536"/>
      <c r="K66" s="355"/>
      <c r="L66" s="356">
        <f t="shared" si="3"/>
        <v>0</v>
      </c>
      <c r="M66" s="906"/>
      <c r="N66" s="879"/>
      <c r="O66" s="286"/>
      <c r="P66" s="288">
        <f t="shared" si="4"/>
        <v>0</v>
      </c>
      <c r="Q66" s="962"/>
      <c r="R66" s="770"/>
      <c r="S66" s="469"/>
      <c r="T66" s="419">
        <f t="shared" si="5"/>
        <v>0</v>
      </c>
      <c r="U66" s="819"/>
      <c r="V66" s="819"/>
      <c r="W66" s="6"/>
      <c r="X66" s="807"/>
    </row>
    <row r="67" spans="2:24" ht="76.5" x14ac:dyDescent="0.2">
      <c r="B67" s="926" t="s">
        <v>488</v>
      </c>
      <c r="C67" s="861">
        <v>3</v>
      </c>
      <c r="D67" s="862"/>
      <c r="E67" s="863"/>
      <c r="F67" s="416" t="s">
        <v>696</v>
      </c>
      <c r="G67" s="360"/>
      <c r="H67" s="360"/>
      <c r="I67" s="360"/>
      <c r="J67" s="536"/>
      <c r="K67" s="355"/>
      <c r="L67" s="356">
        <f t="shared" si="3"/>
        <v>0</v>
      </c>
      <c r="M67" s="867">
        <f>SUM(L67:L75)</f>
        <v>0</v>
      </c>
      <c r="N67" s="878" t="str">
        <f>IF(AND(N58=0,N59=1,N64=2,M67=9),3,"")</f>
        <v/>
      </c>
      <c r="O67" s="286"/>
      <c r="P67" s="288">
        <f t="shared" si="4"/>
        <v>0</v>
      </c>
      <c r="Q67" s="961">
        <f>SUM(P67:P75)</f>
        <v>0</v>
      </c>
      <c r="R67" s="769" t="str">
        <f>IF(AND(R58=0,R59=1,R64=2,Q67=9),3,"")</f>
        <v/>
      </c>
      <c r="S67" s="469"/>
      <c r="T67" s="419">
        <f t="shared" si="5"/>
        <v>0</v>
      </c>
      <c r="U67" s="818">
        <f>SUM(T67:T75)</f>
        <v>0</v>
      </c>
      <c r="V67" s="818" t="str">
        <f>IF(AND(V58=0,V59=1,V64=2,U67=7),3,"")</f>
        <v/>
      </c>
      <c r="W67" s="6"/>
      <c r="X67" s="807"/>
    </row>
    <row r="68" spans="2:24" ht="98.25" customHeight="1" x14ac:dyDescent="0.2">
      <c r="B68" s="926"/>
      <c r="C68" s="875"/>
      <c r="D68" s="876"/>
      <c r="E68" s="877"/>
      <c r="F68" s="416" t="s">
        <v>839</v>
      </c>
      <c r="G68" s="360"/>
      <c r="H68" s="360"/>
      <c r="I68" s="360"/>
      <c r="J68" s="536"/>
      <c r="K68" s="355"/>
      <c r="L68" s="356">
        <f t="shared" si="3"/>
        <v>0</v>
      </c>
      <c r="M68" s="906"/>
      <c r="N68" s="879"/>
      <c r="O68" s="286"/>
      <c r="P68" s="288">
        <f t="shared" si="4"/>
        <v>0</v>
      </c>
      <c r="Q68" s="962"/>
      <c r="R68" s="770"/>
      <c r="S68" s="469"/>
      <c r="T68" s="419"/>
      <c r="U68" s="819"/>
      <c r="V68" s="819"/>
      <c r="W68" s="6"/>
      <c r="X68" s="807"/>
    </row>
    <row r="69" spans="2:24" ht="94.5" customHeight="1" x14ac:dyDescent="0.2">
      <c r="B69" s="926"/>
      <c r="C69" s="875"/>
      <c r="D69" s="876"/>
      <c r="E69" s="877"/>
      <c r="F69" s="416" t="s">
        <v>840</v>
      </c>
      <c r="G69" s="360"/>
      <c r="H69" s="360"/>
      <c r="I69" s="360"/>
      <c r="J69" s="536"/>
      <c r="K69" s="355"/>
      <c r="L69" s="356">
        <f t="shared" si="3"/>
        <v>0</v>
      </c>
      <c r="M69" s="906"/>
      <c r="N69" s="879"/>
      <c r="O69" s="286"/>
      <c r="P69" s="288">
        <f t="shared" si="4"/>
        <v>0</v>
      </c>
      <c r="Q69" s="962"/>
      <c r="R69" s="770"/>
      <c r="S69" s="469"/>
      <c r="T69" s="419"/>
      <c r="U69" s="819"/>
      <c r="V69" s="819"/>
      <c r="W69" s="6"/>
      <c r="X69" s="807"/>
    </row>
    <row r="70" spans="2:24" ht="58.5" customHeight="1" x14ac:dyDescent="0.2">
      <c r="B70" s="926"/>
      <c r="C70" s="875"/>
      <c r="D70" s="876"/>
      <c r="E70" s="877"/>
      <c r="F70" s="410" t="s">
        <v>697</v>
      </c>
      <c r="G70" s="360"/>
      <c r="H70" s="360"/>
      <c r="I70" s="360"/>
      <c r="J70" s="536"/>
      <c r="K70" s="355"/>
      <c r="L70" s="356">
        <f t="shared" si="3"/>
        <v>0</v>
      </c>
      <c r="M70" s="906"/>
      <c r="N70" s="879"/>
      <c r="O70" s="286"/>
      <c r="P70" s="288">
        <f t="shared" si="4"/>
        <v>0</v>
      </c>
      <c r="Q70" s="962"/>
      <c r="R70" s="770"/>
      <c r="S70" s="469"/>
      <c r="T70" s="419">
        <f t="shared" si="5"/>
        <v>0</v>
      </c>
      <c r="U70" s="819"/>
      <c r="V70" s="819"/>
      <c r="W70" s="6"/>
      <c r="X70" s="807"/>
    </row>
    <row r="71" spans="2:24" ht="51" x14ac:dyDescent="0.2">
      <c r="B71" s="926"/>
      <c r="C71" s="875"/>
      <c r="D71" s="876"/>
      <c r="E71" s="877"/>
      <c r="F71" s="410" t="s">
        <v>698</v>
      </c>
      <c r="G71" s="360"/>
      <c r="H71" s="360"/>
      <c r="I71" s="360"/>
      <c r="J71" s="536"/>
      <c r="K71" s="355"/>
      <c r="L71" s="356">
        <f t="shared" si="3"/>
        <v>0</v>
      </c>
      <c r="M71" s="906"/>
      <c r="N71" s="879"/>
      <c r="O71" s="286"/>
      <c r="P71" s="288">
        <f t="shared" si="4"/>
        <v>0</v>
      </c>
      <c r="Q71" s="962"/>
      <c r="R71" s="770"/>
      <c r="S71" s="469"/>
      <c r="T71" s="419">
        <f t="shared" si="5"/>
        <v>0</v>
      </c>
      <c r="U71" s="819"/>
      <c r="V71" s="819"/>
      <c r="W71" s="6"/>
      <c r="X71" s="807"/>
    </row>
    <row r="72" spans="2:24" ht="56.25" customHeight="1" x14ac:dyDescent="0.2">
      <c r="B72" s="926"/>
      <c r="C72" s="875"/>
      <c r="D72" s="876"/>
      <c r="E72" s="877"/>
      <c r="F72" s="410" t="s">
        <v>699</v>
      </c>
      <c r="G72" s="360"/>
      <c r="H72" s="360"/>
      <c r="I72" s="360"/>
      <c r="J72" s="536"/>
      <c r="K72" s="355"/>
      <c r="L72" s="356">
        <f t="shared" si="3"/>
        <v>0</v>
      </c>
      <c r="M72" s="906"/>
      <c r="N72" s="879"/>
      <c r="O72" s="286"/>
      <c r="P72" s="288">
        <f t="shared" si="4"/>
        <v>0</v>
      </c>
      <c r="Q72" s="962"/>
      <c r="R72" s="770"/>
      <c r="S72" s="469"/>
      <c r="T72" s="419">
        <f t="shared" si="5"/>
        <v>0</v>
      </c>
      <c r="U72" s="819"/>
      <c r="V72" s="819"/>
      <c r="W72" s="6"/>
      <c r="X72" s="807"/>
    </row>
    <row r="73" spans="2:24" ht="51" x14ac:dyDescent="0.2">
      <c r="B73" s="926"/>
      <c r="C73" s="875"/>
      <c r="D73" s="876"/>
      <c r="E73" s="877"/>
      <c r="F73" s="410" t="s">
        <v>700</v>
      </c>
      <c r="G73" s="360"/>
      <c r="H73" s="360"/>
      <c r="I73" s="360"/>
      <c r="J73" s="536"/>
      <c r="K73" s="355"/>
      <c r="L73" s="356">
        <f t="shared" si="3"/>
        <v>0</v>
      </c>
      <c r="M73" s="906"/>
      <c r="N73" s="879"/>
      <c r="O73" s="286"/>
      <c r="P73" s="288">
        <f t="shared" si="4"/>
        <v>0</v>
      </c>
      <c r="Q73" s="962"/>
      <c r="R73" s="770"/>
      <c r="S73" s="469"/>
      <c r="T73" s="419">
        <f t="shared" si="5"/>
        <v>0</v>
      </c>
      <c r="U73" s="819"/>
      <c r="V73" s="819"/>
      <c r="W73" s="6"/>
      <c r="X73" s="807"/>
    </row>
    <row r="74" spans="2:24" ht="51" x14ac:dyDescent="0.2">
      <c r="B74" s="926"/>
      <c r="C74" s="875"/>
      <c r="D74" s="876"/>
      <c r="E74" s="877"/>
      <c r="F74" s="417" t="s">
        <v>701</v>
      </c>
      <c r="G74" s="360"/>
      <c r="H74" s="360"/>
      <c r="I74" s="360"/>
      <c r="J74" s="536"/>
      <c r="K74" s="355"/>
      <c r="L74" s="356">
        <f t="shared" si="3"/>
        <v>0</v>
      </c>
      <c r="M74" s="906"/>
      <c r="N74" s="879"/>
      <c r="O74" s="286"/>
      <c r="P74" s="288">
        <f t="shared" si="4"/>
        <v>0</v>
      </c>
      <c r="Q74" s="962"/>
      <c r="R74" s="770"/>
      <c r="S74" s="469"/>
      <c r="T74" s="419">
        <f t="shared" si="5"/>
        <v>0</v>
      </c>
      <c r="U74" s="819"/>
      <c r="V74" s="819"/>
      <c r="W74" s="6"/>
      <c r="X74" s="807"/>
    </row>
    <row r="75" spans="2:24" ht="38.25" x14ac:dyDescent="0.2">
      <c r="B75" s="926"/>
      <c r="C75" s="875"/>
      <c r="D75" s="876"/>
      <c r="E75" s="877"/>
      <c r="F75" s="410" t="s">
        <v>807</v>
      </c>
      <c r="G75" s="360"/>
      <c r="H75" s="360"/>
      <c r="I75" s="360"/>
      <c r="J75" s="536"/>
      <c r="K75" s="355"/>
      <c r="L75" s="356">
        <f t="shared" si="3"/>
        <v>0</v>
      </c>
      <c r="M75" s="906"/>
      <c r="N75" s="879"/>
      <c r="O75" s="286"/>
      <c r="P75" s="288">
        <f t="shared" si="4"/>
        <v>0</v>
      </c>
      <c r="Q75" s="962"/>
      <c r="R75" s="770"/>
      <c r="S75" s="469"/>
      <c r="T75" s="419">
        <f t="shared" si="5"/>
        <v>0</v>
      </c>
      <c r="U75" s="819"/>
      <c r="V75" s="819"/>
      <c r="W75" s="6"/>
      <c r="X75" s="807"/>
    </row>
    <row r="76" spans="2:24" ht="51" x14ac:dyDescent="0.2">
      <c r="B76" s="926" t="s">
        <v>489</v>
      </c>
      <c r="C76" s="861">
        <v>4</v>
      </c>
      <c r="D76" s="862"/>
      <c r="E76" s="863"/>
      <c r="F76" s="413" t="s">
        <v>702</v>
      </c>
      <c r="G76" s="361"/>
      <c r="H76" s="360"/>
      <c r="I76" s="360"/>
      <c r="J76" s="536"/>
      <c r="K76" s="355"/>
      <c r="L76" s="356">
        <f t="shared" si="3"/>
        <v>0</v>
      </c>
      <c r="M76" s="867">
        <f>SUM(L76:L91)</f>
        <v>0</v>
      </c>
      <c r="N76" s="878" t="str">
        <f>IF(AND(N58=0,N59=1,N64=2,N67=3,M76=16),4,"")</f>
        <v/>
      </c>
      <c r="O76" s="286"/>
      <c r="P76" s="288">
        <f t="shared" si="4"/>
        <v>0</v>
      </c>
      <c r="Q76" s="961">
        <f>SUM(P76:P91)</f>
        <v>0</v>
      </c>
      <c r="R76" s="769" t="str">
        <f>IF(AND(R58=0,R59=1,R64=2,R67=3,Q76=16),4,"")</f>
        <v/>
      </c>
      <c r="S76" s="469"/>
      <c r="T76" s="419">
        <f t="shared" si="5"/>
        <v>0</v>
      </c>
      <c r="U76" s="818">
        <f>SUM(T76:T91)</f>
        <v>0</v>
      </c>
      <c r="V76" s="818" t="str">
        <f>IF(AND(V58=0,V59=1,V64=2,V67=3,U76=16),4,"")</f>
        <v/>
      </c>
      <c r="W76" s="6"/>
      <c r="X76" s="807"/>
    </row>
    <row r="77" spans="2:24" ht="63.75" x14ac:dyDescent="0.2">
      <c r="B77" s="926"/>
      <c r="C77" s="875"/>
      <c r="D77" s="876"/>
      <c r="E77" s="877"/>
      <c r="F77" s="413" t="s">
        <v>712</v>
      </c>
      <c r="G77" s="360"/>
      <c r="H77" s="360"/>
      <c r="I77" s="360"/>
      <c r="J77" s="536"/>
      <c r="K77" s="355"/>
      <c r="L77" s="356">
        <f t="shared" si="3"/>
        <v>0</v>
      </c>
      <c r="M77" s="906"/>
      <c r="N77" s="879"/>
      <c r="O77" s="286"/>
      <c r="P77" s="288">
        <f t="shared" si="4"/>
        <v>0</v>
      </c>
      <c r="Q77" s="962"/>
      <c r="R77" s="770"/>
      <c r="S77" s="469"/>
      <c r="T77" s="419">
        <f t="shared" si="5"/>
        <v>0</v>
      </c>
      <c r="U77" s="819"/>
      <c r="V77" s="819"/>
      <c r="W77" s="6"/>
      <c r="X77" s="807"/>
    </row>
    <row r="78" spans="2:24" ht="51.75" customHeight="1" x14ac:dyDescent="0.2">
      <c r="B78" s="926"/>
      <c r="C78" s="875"/>
      <c r="D78" s="876"/>
      <c r="E78" s="877"/>
      <c r="F78" s="413" t="s">
        <v>703</v>
      </c>
      <c r="G78" s="360"/>
      <c r="H78" s="360"/>
      <c r="I78" s="360"/>
      <c r="J78" s="536"/>
      <c r="K78" s="355"/>
      <c r="L78" s="356">
        <f t="shared" si="3"/>
        <v>0</v>
      </c>
      <c r="M78" s="906"/>
      <c r="N78" s="879"/>
      <c r="O78" s="286"/>
      <c r="P78" s="288">
        <f t="shared" si="4"/>
        <v>0</v>
      </c>
      <c r="Q78" s="962"/>
      <c r="R78" s="770"/>
      <c r="S78" s="469"/>
      <c r="T78" s="419">
        <f t="shared" si="5"/>
        <v>0</v>
      </c>
      <c r="U78" s="819"/>
      <c r="V78" s="819"/>
      <c r="W78" s="6"/>
      <c r="X78" s="807"/>
    </row>
    <row r="79" spans="2:24" ht="51" x14ac:dyDescent="0.2">
      <c r="B79" s="926"/>
      <c r="C79" s="875"/>
      <c r="D79" s="876"/>
      <c r="E79" s="877"/>
      <c r="F79" s="413" t="s">
        <v>704</v>
      </c>
      <c r="G79" s="360"/>
      <c r="H79" s="360"/>
      <c r="I79" s="360"/>
      <c r="J79" s="536"/>
      <c r="K79" s="355"/>
      <c r="L79" s="356">
        <f t="shared" si="3"/>
        <v>0</v>
      </c>
      <c r="M79" s="906"/>
      <c r="N79" s="879"/>
      <c r="O79" s="286"/>
      <c r="P79" s="288">
        <f t="shared" si="4"/>
        <v>0</v>
      </c>
      <c r="Q79" s="962"/>
      <c r="R79" s="770"/>
      <c r="S79" s="469"/>
      <c r="T79" s="419">
        <f t="shared" si="5"/>
        <v>0</v>
      </c>
      <c r="U79" s="819"/>
      <c r="V79" s="819"/>
      <c r="W79" s="6"/>
      <c r="X79" s="807"/>
    </row>
    <row r="80" spans="2:24" ht="76.5" x14ac:dyDescent="0.2">
      <c r="B80" s="926"/>
      <c r="C80" s="875"/>
      <c r="D80" s="876"/>
      <c r="E80" s="877"/>
      <c r="F80" s="413" t="s">
        <v>707</v>
      </c>
      <c r="G80" s="360"/>
      <c r="H80" s="360"/>
      <c r="I80" s="360"/>
      <c r="J80" s="536"/>
      <c r="K80" s="355"/>
      <c r="L80" s="356">
        <f t="shared" si="3"/>
        <v>0</v>
      </c>
      <c r="M80" s="906"/>
      <c r="N80" s="879"/>
      <c r="O80" s="286"/>
      <c r="P80" s="288">
        <f t="shared" si="4"/>
        <v>0</v>
      </c>
      <c r="Q80" s="962"/>
      <c r="R80" s="770"/>
      <c r="S80" s="469"/>
      <c r="T80" s="419">
        <f t="shared" si="5"/>
        <v>0</v>
      </c>
      <c r="U80" s="819"/>
      <c r="V80" s="819"/>
      <c r="W80" s="6"/>
      <c r="X80" s="807"/>
    </row>
    <row r="81" spans="2:24" ht="79.5" customHeight="1" x14ac:dyDescent="0.2">
      <c r="B81" s="926"/>
      <c r="C81" s="875"/>
      <c r="D81" s="876"/>
      <c r="E81" s="877"/>
      <c r="F81" s="413" t="s">
        <v>708</v>
      </c>
      <c r="G81" s="360"/>
      <c r="H81" s="360"/>
      <c r="I81" s="360"/>
      <c r="J81" s="536"/>
      <c r="K81" s="355"/>
      <c r="L81" s="356">
        <f t="shared" si="3"/>
        <v>0</v>
      </c>
      <c r="M81" s="906"/>
      <c r="N81" s="879"/>
      <c r="O81" s="286"/>
      <c r="P81" s="288">
        <f t="shared" si="4"/>
        <v>0</v>
      </c>
      <c r="Q81" s="962"/>
      <c r="R81" s="770"/>
      <c r="S81" s="469"/>
      <c r="T81" s="419">
        <f t="shared" si="5"/>
        <v>0</v>
      </c>
      <c r="U81" s="819"/>
      <c r="V81" s="819"/>
      <c r="W81" s="6"/>
      <c r="X81" s="807"/>
    </row>
    <row r="82" spans="2:24" ht="92.25" customHeight="1" x14ac:dyDescent="0.2">
      <c r="B82" s="926"/>
      <c r="C82" s="875"/>
      <c r="D82" s="876"/>
      <c r="E82" s="877"/>
      <c r="F82" s="413" t="s">
        <v>705</v>
      </c>
      <c r="G82" s="354" t="s">
        <v>131</v>
      </c>
      <c r="H82" s="354" t="s">
        <v>131</v>
      </c>
      <c r="I82" s="360"/>
      <c r="J82" s="536"/>
      <c r="K82" s="355"/>
      <c r="L82" s="356">
        <f t="shared" si="3"/>
        <v>0</v>
      </c>
      <c r="M82" s="906"/>
      <c r="N82" s="879"/>
      <c r="O82" s="286"/>
      <c r="P82" s="288">
        <f t="shared" si="4"/>
        <v>0</v>
      </c>
      <c r="Q82" s="962"/>
      <c r="R82" s="770"/>
      <c r="S82" s="469"/>
      <c r="T82" s="419">
        <f t="shared" si="5"/>
        <v>0</v>
      </c>
      <c r="U82" s="819"/>
      <c r="V82" s="819"/>
      <c r="W82" s="6"/>
      <c r="X82" s="807"/>
    </row>
    <row r="83" spans="2:24" ht="42.75" customHeight="1" x14ac:dyDescent="0.2">
      <c r="B83" s="926"/>
      <c r="C83" s="875"/>
      <c r="D83" s="876"/>
      <c r="E83" s="877"/>
      <c r="F83" s="413" t="s">
        <v>663</v>
      </c>
      <c r="G83" s="360"/>
      <c r="H83" s="360"/>
      <c r="I83" s="360"/>
      <c r="J83" s="536"/>
      <c r="K83" s="355"/>
      <c r="L83" s="356">
        <f t="shared" si="3"/>
        <v>0</v>
      </c>
      <c r="M83" s="906"/>
      <c r="N83" s="879"/>
      <c r="O83" s="286"/>
      <c r="P83" s="288">
        <f t="shared" si="4"/>
        <v>0</v>
      </c>
      <c r="Q83" s="962"/>
      <c r="R83" s="770"/>
      <c r="S83" s="469"/>
      <c r="T83" s="419">
        <f t="shared" si="5"/>
        <v>0</v>
      </c>
      <c r="U83" s="819"/>
      <c r="V83" s="819"/>
      <c r="W83" s="6"/>
      <c r="X83" s="807"/>
    </row>
    <row r="84" spans="2:24" ht="42.75" customHeight="1" x14ac:dyDescent="0.2">
      <c r="B84" s="926"/>
      <c r="C84" s="875"/>
      <c r="D84" s="876"/>
      <c r="E84" s="877"/>
      <c r="F84" s="413" t="s">
        <v>706</v>
      </c>
      <c r="G84" s="360"/>
      <c r="H84" s="360"/>
      <c r="I84" s="360"/>
      <c r="J84" s="536"/>
      <c r="K84" s="355"/>
      <c r="L84" s="356">
        <f t="shared" si="3"/>
        <v>0</v>
      </c>
      <c r="M84" s="906"/>
      <c r="N84" s="879"/>
      <c r="O84" s="286"/>
      <c r="P84" s="288">
        <f t="shared" si="4"/>
        <v>0</v>
      </c>
      <c r="Q84" s="962"/>
      <c r="R84" s="770"/>
      <c r="S84" s="469"/>
      <c r="T84" s="419">
        <f t="shared" si="5"/>
        <v>0</v>
      </c>
      <c r="U84" s="819"/>
      <c r="V84" s="819"/>
      <c r="W84" s="6"/>
      <c r="X84" s="807"/>
    </row>
    <row r="85" spans="2:24" ht="66.75" customHeight="1" x14ac:dyDescent="0.2">
      <c r="B85" s="926"/>
      <c r="C85" s="875"/>
      <c r="D85" s="876"/>
      <c r="E85" s="877"/>
      <c r="F85" s="418" t="s">
        <v>664</v>
      </c>
      <c r="G85" s="360"/>
      <c r="H85" s="360"/>
      <c r="I85" s="360"/>
      <c r="J85" s="536"/>
      <c r="K85" s="355"/>
      <c r="L85" s="356">
        <f t="shared" si="3"/>
        <v>0</v>
      </c>
      <c r="M85" s="906"/>
      <c r="N85" s="879"/>
      <c r="O85" s="286"/>
      <c r="P85" s="288">
        <f t="shared" si="4"/>
        <v>0</v>
      </c>
      <c r="Q85" s="962"/>
      <c r="R85" s="770"/>
      <c r="S85" s="469"/>
      <c r="T85" s="419">
        <f t="shared" si="5"/>
        <v>0</v>
      </c>
      <c r="U85" s="819"/>
      <c r="V85" s="819"/>
      <c r="W85" s="6"/>
      <c r="X85" s="807"/>
    </row>
    <row r="86" spans="2:24" ht="75.75" customHeight="1" x14ac:dyDescent="0.2">
      <c r="B86" s="926"/>
      <c r="C86" s="875"/>
      <c r="D86" s="876"/>
      <c r="E86" s="877"/>
      <c r="F86" s="410" t="s">
        <v>841</v>
      </c>
      <c r="G86" s="360"/>
      <c r="H86" s="360"/>
      <c r="I86" s="360"/>
      <c r="J86" s="536"/>
      <c r="K86" s="355"/>
      <c r="L86" s="356">
        <f t="shared" si="3"/>
        <v>0</v>
      </c>
      <c r="M86" s="906"/>
      <c r="N86" s="879"/>
      <c r="O86" s="286"/>
      <c r="P86" s="288">
        <f t="shared" si="4"/>
        <v>0</v>
      </c>
      <c r="Q86" s="962"/>
      <c r="R86" s="770"/>
      <c r="S86" s="469"/>
      <c r="T86" s="419">
        <f t="shared" si="5"/>
        <v>0</v>
      </c>
      <c r="U86" s="819"/>
      <c r="V86" s="819"/>
      <c r="W86" s="6"/>
      <c r="X86" s="807"/>
    </row>
    <row r="87" spans="2:24" ht="45.75" customHeight="1" x14ac:dyDescent="0.2">
      <c r="B87" s="926"/>
      <c r="C87" s="875"/>
      <c r="D87" s="876"/>
      <c r="E87" s="877"/>
      <c r="F87" s="410" t="s">
        <v>620</v>
      </c>
      <c r="G87" s="360"/>
      <c r="H87" s="360"/>
      <c r="I87" s="360"/>
      <c r="J87" s="536"/>
      <c r="K87" s="355"/>
      <c r="L87" s="356">
        <f t="shared" si="3"/>
        <v>0</v>
      </c>
      <c r="M87" s="906"/>
      <c r="N87" s="879"/>
      <c r="O87" s="286"/>
      <c r="P87" s="288">
        <f t="shared" si="4"/>
        <v>0</v>
      </c>
      <c r="Q87" s="962"/>
      <c r="R87" s="770"/>
      <c r="S87" s="469"/>
      <c r="T87" s="419">
        <f t="shared" si="5"/>
        <v>0</v>
      </c>
      <c r="U87" s="819"/>
      <c r="V87" s="819"/>
      <c r="W87" s="6"/>
      <c r="X87" s="807"/>
    </row>
    <row r="88" spans="2:24" ht="45.75" customHeight="1" x14ac:dyDescent="0.2">
      <c r="B88" s="926"/>
      <c r="C88" s="875"/>
      <c r="D88" s="876"/>
      <c r="E88" s="877"/>
      <c r="F88" s="410" t="s">
        <v>621</v>
      </c>
      <c r="G88" s="360"/>
      <c r="H88" s="360"/>
      <c r="I88" s="360"/>
      <c r="J88" s="536"/>
      <c r="K88" s="355"/>
      <c r="L88" s="356">
        <f t="shared" si="3"/>
        <v>0</v>
      </c>
      <c r="M88" s="906"/>
      <c r="N88" s="879"/>
      <c r="O88" s="286"/>
      <c r="P88" s="288">
        <f t="shared" si="4"/>
        <v>0</v>
      </c>
      <c r="Q88" s="962"/>
      <c r="R88" s="770"/>
      <c r="S88" s="469"/>
      <c r="T88" s="419">
        <f t="shared" si="5"/>
        <v>0</v>
      </c>
      <c r="U88" s="819"/>
      <c r="V88" s="819"/>
      <c r="W88" s="6"/>
      <c r="X88" s="807"/>
    </row>
    <row r="89" spans="2:24" ht="45.75" customHeight="1" x14ac:dyDescent="0.2">
      <c r="B89" s="926"/>
      <c r="C89" s="875"/>
      <c r="D89" s="876"/>
      <c r="E89" s="877"/>
      <c r="F89" s="410" t="s">
        <v>622</v>
      </c>
      <c r="G89" s="360"/>
      <c r="H89" s="360"/>
      <c r="I89" s="360"/>
      <c r="J89" s="536"/>
      <c r="K89" s="355"/>
      <c r="L89" s="356">
        <f t="shared" si="3"/>
        <v>0</v>
      </c>
      <c r="M89" s="906"/>
      <c r="N89" s="879"/>
      <c r="O89" s="286"/>
      <c r="P89" s="288">
        <f t="shared" si="4"/>
        <v>0</v>
      </c>
      <c r="Q89" s="962"/>
      <c r="R89" s="770"/>
      <c r="S89" s="469"/>
      <c r="T89" s="419">
        <f t="shared" si="5"/>
        <v>0</v>
      </c>
      <c r="U89" s="819"/>
      <c r="V89" s="819"/>
      <c r="W89" s="6"/>
      <c r="X89" s="807"/>
    </row>
    <row r="90" spans="2:24" ht="45.75" customHeight="1" x14ac:dyDescent="0.2">
      <c r="B90" s="926"/>
      <c r="C90" s="875"/>
      <c r="D90" s="876"/>
      <c r="E90" s="877"/>
      <c r="F90" s="419" t="s">
        <v>711</v>
      </c>
      <c r="G90" s="360"/>
      <c r="H90" s="360"/>
      <c r="I90" s="360"/>
      <c r="J90" s="536"/>
      <c r="K90" s="355"/>
      <c r="L90" s="356">
        <f t="shared" si="3"/>
        <v>0</v>
      </c>
      <c r="M90" s="906"/>
      <c r="N90" s="879"/>
      <c r="O90" s="286"/>
      <c r="P90" s="288">
        <f t="shared" si="4"/>
        <v>0</v>
      </c>
      <c r="Q90" s="962"/>
      <c r="R90" s="770"/>
      <c r="S90" s="469"/>
      <c r="T90" s="419">
        <f t="shared" si="5"/>
        <v>0</v>
      </c>
      <c r="U90" s="819"/>
      <c r="V90" s="819"/>
      <c r="W90" s="6"/>
      <c r="X90" s="807"/>
    </row>
    <row r="91" spans="2:24" ht="45.75" customHeight="1" x14ac:dyDescent="0.2">
      <c r="B91" s="926"/>
      <c r="C91" s="864"/>
      <c r="D91" s="865"/>
      <c r="E91" s="866"/>
      <c r="F91" s="410" t="s">
        <v>623</v>
      </c>
      <c r="G91" s="360"/>
      <c r="H91" s="360"/>
      <c r="I91" s="360"/>
      <c r="J91" s="536"/>
      <c r="K91" s="355"/>
      <c r="L91" s="356">
        <f t="shared" si="3"/>
        <v>0</v>
      </c>
      <c r="M91" s="868"/>
      <c r="N91" s="886"/>
      <c r="O91" s="286"/>
      <c r="P91" s="288">
        <f>IF(OR(O91="прийнято", O91="доопрацьовано після верифікації"),1,0)</f>
        <v>0</v>
      </c>
      <c r="Q91" s="963"/>
      <c r="R91" s="771"/>
      <c r="S91" s="469"/>
      <c r="T91" s="419">
        <f t="shared" si="5"/>
        <v>0</v>
      </c>
      <c r="U91" s="820"/>
      <c r="V91" s="820"/>
      <c r="W91" s="6"/>
      <c r="X91" s="807"/>
    </row>
    <row r="92" spans="2:24" ht="48.75" customHeight="1" x14ac:dyDescent="0.2">
      <c r="B92" s="926" t="s">
        <v>666</v>
      </c>
      <c r="C92" s="861">
        <v>5</v>
      </c>
      <c r="D92" s="862"/>
      <c r="E92" s="863"/>
      <c r="F92" s="413" t="s">
        <v>624</v>
      </c>
      <c r="G92" s="361"/>
      <c r="H92" s="360"/>
      <c r="I92" s="360"/>
      <c r="J92" s="536"/>
      <c r="K92" s="355"/>
      <c r="L92" s="356">
        <f t="shared" si="3"/>
        <v>0</v>
      </c>
      <c r="M92" s="867">
        <f>SUM(L92:L102)</f>
        <v>0</v>
      </c>
      <c r="N92" s="878" t="str">
        <f>IF(AND(N58=0,N59=1,N64=2,N67=3,N76=4,M92=11),5,"")</f>
        <v/>
      </c>
      <c r="O92" s="286"/>
      <c r="P92" s="288">
        <f t="shared" si="4"/>
        <v>0</v>
      </c>
      <c r="Q92" s="961">
        <f>SUM(P92:P102)</f>
        <v>0</v>
      </c>
      <c r="R92" s="769" t="str">
        <f>IF(AND(R58=0,R59=1,R64=2,R67=3,R76=4,Q92=11),5,"")</f>
        <v/>
      </c>
      <c r="S92" s="469"/>
      <c r="T92" s="419">
        <f t="shared" si="5"/>
        <v>0</v>
      </c>
      <c r="U92" s="818">
        <f>SUM(T92:T102)</f>
        <v>0</v>
      </c>
      <c r="V92" s="818" t="str">
        <f>IF(AND(V58=0,V59=1,V64=2,V67=3,V76=4,U92=11),5,"")</f>
        <v/>
      </c>
      <c r="W92" s="6"/>
      <c r="X92" s="807"/>
    </row>
    <row r="93" spans="2:24" ht="48.75" customHeight="1" x14ac:dyDescent="0.2">
      <c r="B93" s="926"/>
      <c r="C93" s="875"/>
      <c r="D93" s="876"/>
      <c r="E93" s="877"/>
      <c r="F93" s="413" t="s">
        <v>625</v>
      </c>
      <c r="G93" s="361"/>
      <c r="H93" s="360"/>
      <c r="I93" s="360"/>
      <c r="J93" s="536"/>
      <c r="K93" s="355"/>
      <c r="L93" s="356">
        <f t="shared" si="3"/>
        <v>0</v>
      </c>
      <c r="M93" s="906"/>
      <c r="N93" s="879"/>
      <c r="O93" s="286"/>
      <c r="P93" s="288">
        <f t="shared" si="4"/>
        <v>0</v>
      </c>
      <c r="Q93" s="962"/>
      <c r="R93" s="770"/>
      <c r="S93" s="469"/>
      <c r="T93" s="419">
        <f t="shared" si="5"/>
        <v>0</v>
      </c>
      <c r="U93" s="819"/>
      <c r="V93" s="819"/>
      <c r="W93" s="6"/>
      <c r="X93" s="807"/>
    </row>
    <row r="94" spans="2:24" ht="48.75" customHeight="1" x14ac:dyDescent="0.2">
      <c r="B94" s="926"/>
      <c r="C94" s="875"/>
      <c r="D94" s="876"/>
      <c r="E94" s="877"/>
      <c r="F94" s="413" t="s">
        <v>626</v>
      </c>
      <c r="G94" s="360"/>
      <c r="H94" s="360"/>
      <c r="I94" s="360"/>
      <c r="J94" s="536"/>
      <c r="K94" s="355"/>
      <c r="L94" s="356">
        <f t="shared" si="3"/>
        <v>0</v>
      </c>
      <c r="M94" s="906"/>
      <c r="N94" s="879"/>
      <c r="O94" s="286"/>
      <c r="P94" s="288">
        <f t="shared" si="4"/>
        <v>0</v>
      </c>
      <c r="Q94" s="962"/>
      <c r="R94" s="770"/>
      <c r="S94" s="469"/>
      <c r="T94" s="419">
        <f t="shared" si="5"/>
        <v>0</v>
      </c>
      <c r="U94" s="819"/>
      <c r="V94" s="819"/>
      <c r="W94" s="6"/>
      <c r="X94" s="807"/>
    </row>
    <row r="95" spans="2:24" ht="114.75" x14ac:dyDescent="0.2">
      <c r="B95" s="926"/>
      <c r="C95" s="875"/>
      <c r="D95" s="876"/>
      <c r="E95" s="877"/>
      <c r="F95" s="413" t="s">
        <v>667</v>
      </c>
      <c r="G95" s="360"/>
      <c r="H95" s="360"/>
      <c r="I95" s="360"/>
      <c r="J95" s="536"/>
      <c r="K95" s="355"/>
      <c r="L95" s="356">
        <f t="shared" si="3"/>
        <v>0</v>
      </c>
      <c r="M95" s="906"/>
      <c r="N95" s="879"/>
      <c r="O95" s="286"/>
      <c r="P95" s="288">
        <f t="shared" si="4"/>
        <v>0</v>
      </c>
      <c r="Q95" s="962"/>
      <c r="R95" s="770"/>
      <c r="S95" s="469"/>
      <c r="T95" s="419">
        <f t="shared" si="5"/>
        <v>0</v>
      </c>
      <c r="U95" s="819"/>
      <c r="V95" s="819"/>
      <c r="W95" s="6"/>
      <c r="X95" s="807"/>
    </row>
    <row r="96" spans="2:24" ht="89.25" x14ac:dyDescent="0.2">
      <c r="B96" s="926"/>
      <c r="C96" s="875"/>
      <c r="D96" s="876"/>
      <c r="E96" s="877"/>
      <c r="F96" s="413" t="s">
        <v>668</v>
      </c>
      <c r="G96" s="360"/>
      <c r="H96" s="360"/>
      <c r="I96" s="360"/>
      <c r="J96" s="536"/>
      <c r="K96" s="355"/>
      <c r="L96" s="356">
        <f t="shared" si="3"/>
        <v>0</v>
      </c>
      <c r="M96" s="906"/>
      <c r="N96" s="879"/>
      <c r="O96" s="286"/>
      <c r="P96" s="288">
        <f t="shared" si="4"/>
        <v>0</v>
      </c>
      <c r="Q96" s="962"/>
      <c r="R96" s="770"/>
      <c r="S96" s="469"/>
      <c r="T96" s="419">
        <f t="shared" si="5"/>
        <v>0</v>
      </c>
      <c r="U96" s="819"/>
      <c r="V96" s="819"/>
      <c r="W96" s="6"/>
      <c r="X96" s="807"/>
    </row>
    <row r="97" spans="2:25" ht="71.25" customHeight="1" x14ac:dyDescent="0.2">
      <c r="B97" s="926"/>
      <c r="C97" s="875"/>
      <c r="D97" s="876"/>
      <c r="E97" s="877"/>
      <c r="F97" s="410" t="s">
        <v>710</v>
      </c>
      <c r="G97" s="360"/>
      <c r="H97" s="360"/>
      <c r="I97" s="360"/>
      <c r="J97" s="536"/>
      <c r="K97" s="355"/>
      <c r="L97" s="356">
        <f t="shared" si="3"/>
        <v>0</v>
      </c>
      <c r="M97" s="906"/>
      <c r="N97" s="879"/>
      <c r="O97" s="286"/>
      <c r="P97" s="288">
        <f t="shared" si="4"/>
        <v>0</v>
      </c>
      <c r="Q97" s="962"/>
      <c r="R97" s="770"/>
      <c r="S97" s="469"/>
      <c r="T97" s="419">
        <f t="shared" si="5"/>
        <v>0</v>
      </c>
      <c r="U97" s="819"/>
      <c r="V97" s="819"/>
      <c r="W97" s="6"/>
      <c r="X97" s="807"/>
    </row>
    <row r="98" spans="2:25" ht="31.5" customHeight="1" x14ac:dyDescent="0.2">
      <c r="B98" s="926"/>
      <c r="C98" s="875"/>
      <c r="D98" s="876"/>
      <c r="E98" s="877"/>
      <c r="F98" s="413" t="s">
        <v>665</v>
      </c>
      <c r="G98" s="360"/>
      <c r="H98" s="360"/>
      <c r="I98" s="360"/>
      <c r="J98" s="536"/>
      <c r="K98" s="355"/>
      <c r="L98" s="356">
        <f t="shared" si="3"/>
        <v>0</v>
      </c>
      <c r="M98" s="906"/>
      <c r="N98" s="879"/>
      <c r="O98" s="286"/>
      <c r="P98" s="288">
        <f t="shared" si="4"/>
        <v>0</v>
      </c>
      <c r="Q98" s="962"/>
      <c r="R98" s="770"/>
      <c r="S98" s="469"/>
      <c r="T98" s="419">
        <f t="shared" si="5"/>
        <v>0</v>
      </c>
      <c r="U98" s="819"/>
      <c r="V98" s="819"/>
      <c r="W98" s="6"/>
      <c r="X98" s="807"/>
    </row>
    <row r="99" spans="2:25" ht="31.5" customHeight="1" x14ac:dyDescent="0.2">
      <c r="B99" s="926"/>
      <c r="C99" s="875"/>
      <c r="D99" s="876"/>
      <c r="E99" s="877"/>
      <c r="F99" s="413" t="s">
        <v>627</v>
      </c>
      <c r="G99" s="360"/>
      <c r="H99" s="360"/>
      <c r="I99" s="360"/>
      <c r="J99" s="536"/>
      <c r="K99" s="355"/>
      <c r="L99" s="356">
        <f t="shared" si="3"/>
        <v>0</v>
      </c>
      <c r="M99" s="906"/>
      <c r="N99" s="879"/>
      <c r="O99" s="286"/>
      <c r="P99" s="288">
        <f t="shared" si="4"/>
        <v>0</v>
      </c>
      <c r="Q99" s="962"/>
      <c r="R99" s="770"/>
      <c r="S99" s="469"/>
      <c r="T99" s="419">
        <f t="shared" si="5"/>
        <v>0</v>
      </c>
      <c r="U99" s="819"/>
      <c r="V99" s="819"/>
      <c r="W99" s="6"/>
      <c r="X99" s="807"/>
    </row>
    <row r="100" spans="2:25" ht="45.75" customHeight="1" x14ac:dyDescent="0.2">
      <c r="B100" s="926"/>
      <c r="C100" s="875"/>
      <c r="D100" s="876"/>
      <c r="E100" s="877"/>
      <c r="F100" s="413" t="s">
        <v>709</v>
      </c>
      <c r="G100" s="360"/>
      <c r="H100" s="360"/>
      <c r="I100" s="360"/>
      <c r="J100" s="536"/>
      <c r="K100" s="355"/>
      <c r="L100" s="356">
        <f t="shared" si="3"/>
        <v>0</v>
      </c>
      <c r="M100" s="906"/>
      <c r="N100" s="879"/>
      <c r="O100" s="286"/>
      <c r="P100" s="288">
        <f t="shared" si="4"/>
        <v>0</v>
      </c>
      <c r="Q100" s="962"/>
      <c r="R100" s="770"/>
      <c r="S100" s="469"/>
      <c r="T100" s="419">
        <f t="shared" si="5"/>
        <v>0</v>
      </c>
      <c r="U100" s="819"/>
      <c r="V100" s="819"/>
      <c r="W100" s="6"/>
      <c r="X100" s="807"/>
    </row>
    <row r="101" spans="2:25" ht="44.25" customHeight="1" x14ac:dyDescent="0.2">
      <c r="B101" s="926"/>
      <c r="C101" s="875"/>
      <c r="D101" s="876"/>
      <c r="E101" s="877"/>
      <c r="F101" s="413" t="s">
        <v>629</v>
      </c>
      <c r="G101" s="360"/>
      <c r="H101" s="360"/>
      <c r="I101" s="360"/>
      <c r="J101" s="536"/>
      <c r="K101" s="355"/>
      <c r="L101" s="356">
        <f t="shared" si="3"/>
        <v>0</v>
      </c>
      <c r="M101" s="906"/>
      <c r="N101" s="879"/>
      <c r="O101" s="286"/>
      <c r="P101" s="288">
        <f t="shared" si="4"/>
        <v>0</v>
      </c>
      <c r="Q101" s="962"/>
      <c r="R101" s="770"/>
      <c r="S101" s="469"/>
      <c r="T101" s="419">
        <f t="shared" si="5"/>
        <v>0</v>
      </c>
      <c r="U101" s="819"/>
      <c r="V101" s="819"/>
      <c r="W101" s="6"/>
      <c r="X101" s="807"/>
    </row>
    <row r="102" spans="2:25" ht="60" customHeight="1" x14ac:dyDescent="0.2">
      <c r="B102" s="926"/>
      <c r="C102" s="864"/>
      <c r="D102" s="865"/>
      <c r="E102" s="866"/>
      <c r="F102" s="413" t="s">
        <v>628</v>
      </c>
      <c r="G102" s="360"/>
      <c r="H102" s="360"/>
      <c r="I102" s="360"/>
      <c r="J102" s="536"/>
      <c r="K102" s="355"/>
      <c r="L102" s="356">
        <f t="shared" si="3"/>
        <v>0</v>
      </c>
      <c r="M102" s="868"/>
      <c r="N102" s="886"/>
      <c r="O102" s="286"/>
      <c r="P102" s="288">
        <f t="shared" si="4"/>
        <v>0</v>
      </c>
      <c r="Q102" s="963"/>
      <c r="R102" s="771"/>
      <c r="S102" s="469"/>
      <c r="T102" s="419">
        <f t="shared" si="5"/>
        <v>0</v>
      </c>
      <c r="U102" s="820"/>
      <c r="V102" s="820"/>
      <c r="W102" s="6"/>
      <c r="X102" s="807"/>
    </row>
    <row r="103" spans="2:25" s="36" customFormat="1" ht="9.75" customHeight="1" x14ac:dyDescent="0.2">
      <c r="B103" s="380"/>
      <c r="C103" s="368"/>
      <c r="D103" s="368"/>
      <c r="E103" s="368"/>
      <c r="F103" s="381"/>
      <c r="G103" s="370"/>
      <c r="H103" s="370"/>
      <c r="I103" s="370"/>
      <c r="J103" s="530"/>
      <c r="K103" s="371"/>
      <c r="L103" s="372"/>
      <c r="M103" s="373"/>
      <c r="N103" s="374"/>
      <c r="O103" s="207"/>
      <c r="P103" s="287"/>
      <c r="Q103" s="230"/>
      <c r="R103" s="230"/>
      <c r="S103" s="207"/>
      <c r="T103" s="52"/>
      <c r="U103" s="43"/>
      <c r="V103" s="43"/>
      <c r="W103" s="42"/>
      <c r="X103" s="42"/>
      <c r="Y103" s="121"/>
    </row>
    <row r="104" spans="2:25" ht="18.75" customHeight="1" x14ac:dyDescent="0.2">
      <c r="B104" s="880" t="s">
        <v>190</v>
      </c>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4"/>
    </row>
    <row r="105" spans="2:25" ht="63.75" x14ac:dyDescent="0.2">
      <c r="B105" s="403" t="s">
        <v>490</v>
      </c>
      <c r="C105" s="883">
        <v>0</v>
      </c>
      <c r="D105" s="884"/>
      <c r="E105" s="885"/>
      <c r="F105" s="410" t="s">
        <v>406</v>
      </c>
      <c r="G105" s="57" t="s">
        <v>976</v>
      </c>
      <c r="H105" s="443" t="s">
        <v>875</v>
      </c>
      <c r="I105" s="443" t="s">
        <v>864</v>
      </c>
      <c r="J105" s="537"/>
      <c r="K105" s="355"/>
      <c r="L105" s="356">
        <f t="shared" ref="L105:L138" si="6">IF(K105="виконано, є підтвердження",1,0)</f>
        <v>0</v>
      </c>
      <c r="M105" s="357">
        <f>SUM(L105)</f>
        <v>0</v>
      </c>
      <c r="N105" s="357">
        <f>IF(M105=1,0,)</f>
        <v>0</v>
      </c>
      <c r="O105" s="232" t="s">
        <v>28</v>
      </c>
      <c r="P105" s="228">
        <f t="shared" ref="P105:P138" si="7">IF(OR(O105="прийнято", O105="доопрацьовано після верифікації"),1,0)</f>
        <v>1</v>
      </c>
      <c r="Q105" s="228">
        <f>SUM(P105)</f>
        <v>1</v>
      </c>
      <c r="R105" s="9">
        <f>IF(Q105=1,0,)</f>
        <v>0</v>
      </c>
      <c r="S105" s="466" t="s">
        <v>28</v>
      </c>
      <c r="T105" s="432">
        <f>IF($S105="прийнято",1,0)</f>
        <v>1</v>
      </c>
      <c r="U105" s="432">
        <f>SUM(T105)</f>
        <v>1</v>
      </c>
      <c r="V105" s="432">
        <f>IF(U105=1,0,)</f>
        <v>0</v>
      </c>
      <c r="W105" s="6"/>
      <c r="X105" s="815" t="s">
        <v>29</v>
      </c>
    </row>
    <row r="106" spans="2:25" ht="41.45" customHeight="1" x14ac:dyDescent="0.2">
      <c r="B106" s="927" t="s">
        <v>194</v>
      </c>
      <c r="C106" s="861">
        <v>1</v>
      </c>
      <c r="D106" s="862"/>
      <c r="E106" s="863"/>
      <c r="F106" s="410" t="s">
        <v>404</v>
      </c>
      <c r="G106" s="360" t="s">
        <v>957</v>
      </c>
      <c r="H106" s="360"/>
      <c r="I106" s="360"/>
      <c r="J106" s="537" t="s">
        <v>917</v>
      </c>
      <c r="K106" s="355"/>
      <c r="L106" s="356">
        <f t="shared" si="6"/>
        <v>0</v>
      </c>
      <c r="M106" s="878">
        <f>SUM(L106:L109)</f>
        <v>0</v>
      </c>
      <c r="N106" s="878" t="str">
        <f>IF(AND(N105=0,M106=4),1,"")</f>
        <v/>
      </c>
      <c r="O106" s="232" t="s">
        <v>28</v>
      </c>
      <c r="P106" s="228">
        <f t="shared" si="7"/>
        <v>1</v>
      </c>
      <c r="Q106" s="766">
        <f>SUM(P106:P109)</f>
        <v>2</v>
      </c>
      <c r="R106" s="769" t="str">
        <f>IF(AND(R105=0,Q106=4),1,"")</f>
        <v/>
      </c>
      <c r="S106" s="466" t="s">
        <v>28</v>
      </c>
      <c r="T106" s="432">
        <f t="shared" ref="T106:T119" si="8">IF($S106="прийнято",1,0)</f>
        <v>1</v>
      </c>
      <c r="U106" s="818">
        <f>SUM(T106:T109)</f>
        <v>2</v>
      </c>
      <c r="V106" s="818" t="str">
        <f>IF(AND(V105=0,U106=4),1,"")</f>
        <v/>
      </c>
      <c r="W106" s="6"/>
      <c r="X106" s="816"/>
    </row>
    <row r="107" spans="2:25" ht="63.75" x14ac:dyDescent="0.2">
      <c r="B107" s="931"/>
      <c r="C107" s="875"/>
      <c r="D107" s="876"/>
      <c r="E107" s="877"/>
      <c r="F107" s="410" t="s">
        <v>407</v>
      </c>
      <c r="G107" s="360" t="s">
        <v>976</v>
      </c>
      <c r="H107" s="360"/>
      <c r="I107" s="360"/>
      <c r="J107" s="537" t="s">
        <v>958</v>
      </c>
      <c r="K107" s="355"/>
      <c r="L107" s="356">
        <f t="shared" si="6"/>
        <v>0</v>
      </c>
      <c r="M107" s="879"/>
      <c r="N107" s="879"/>
      <c r="O107" s="232" t="s">
        <v>28</v>
      </c>
      <c r="P107" s="228">
        <f t="shared" si="7"/>
        <v>1</v>
      </c>
      <c r="Q107" s="767"/>
      <c r="R107" s="770"/>
      <c r="S107" s="466" t="s">
        <v>28</v>
      </c>
      <c r="T107" s="432">
        <f t="shared" si="8"/>
        <v>1</v>
      </c>
      <c r="U107" s="819"/>
      <c r="V107" s="819"/>
      <c r="W107" s="6"/>
      <c r="X107" s="816"/>
    </row>
    <row r="108" spans="2:25" ht="89.25" x14ac:dyDescent="0.2">
      <c r="B108" s="931"/>
      <c r="C108" s="875"/>
      <c r="D108" s="876"/>
      <c r="E108" s="877"/>
      <c r="F108" s="410" t="s">
        <v>556</v>
      </c>
      <c r="G108" s="360"/>
      <c r="H108" s="360"/>
      <c r="I108" s="360"/>
      <c r="J108" s="537" t="s">
        <v>1018</v>
      </c>
      <c r="K108" s="355"/>
      <c r="L108" s="356">
        <f t="shared" si="6"/>
        <v>0</v>
      </c>
      <c r="M108" s="879"/>
      <c r="N108" s="879"/>
      <c r="O108" s="232" t="s">
        <v>121</v>
      </c>
      <c r="P108" s="228">
        <f t="shared" si="7"/>
        <v>0</v>
      </c>
      <c r="Q108" s="767"/>
      <c r="R108" s="770"/>
      <c r="S108" s="466" t="s">
        <v>121</v>
      </c>
      <c r="T108" s="432">
        <f t="shared" si="8"/>
        <v>0</v>
      </c>
      <c r="U108" s="819"/>
      <c r="V108" s="819"/>
      <c r="W108" s="6"/>
      <c r="X108" s="816"/>
    </row>
    <row r="109" spans="2:25" ht="38.25" x14ac:dyDescent="0.2">
      <c r="B109" s="960"/>
      <c r="C109" s="864"/>
      <c r="D109" s="865"/>
      <c r="E109" s="866"/>
      <c r="F109" s="410" t="s">
        <v>408</v>
      </c>
      <c r="G109" s="360"/>
      <c r="H109" s="360"/>
      <c r="I109" s="360"/>
      <c r="J109" s="537"/>
      <c r="K109" s="355"/>
      <c r="L109" s="356">
        <f t="shared" si="6"/>
        <v>0</v>
      </c>
      <c r="M109" s="886"/>
      <c r="N109" s="886"/>
      <c r="O109" s="232"/>
      <c r="P109" s="228">
        <f t="shared" si="7"/>
        <v>0</v>
      </c>
      <c r="Q109" s="768"/>
      <c r="R109" s="771"/>
      <c r="S109" s="466"/>
      <c r="T109" s="432">
        <f t="shared" si="8"/>
        <v>0</v>
      </c>
      <c r="U109" s="820"/>
      <c r="V109" s="820"/>
      <c r="W109" s="6"/>
      <c r="X109" s="816"/>
    </row>
    <row r="110" spans="2:25" ht="25.5" x14ac:dyDescent="0.2">
      <c r="B110" s="926" t="s">
        <v>491</v>
      </c>
      <c r="C110" s="861">
        <v>2</v>
      </c>
      <c r="D110" s="862"/>
      <c r="E110" s="863"/>
      <c r="F110" s="410" t="s">
        <v>409</v>
      </c>
      <c r="G110" s="360"/>
      <c r="H110" s="360"/>
      <c r="I110" s="360"/>
      <c r="J110" s="537"/>
      <c r="K110" s="355"/>
      <c r="L110" s="356">
        <f t="shared" si="6"/>
        <v>0</v>
      </c>
      <c r="M110" s="878">
        <f>SUM(L110:L114)</f>
        <v>0</v>
      </c>
      <c r="N110" s="878" t="str">
        <f>IF(AND(N105=0,N106=1,M110=5),2,"")</f>
        <v/>
      </c>
      <c r="O110" s="232"/>
      <c r="P110" s="228">
        <f t="shared" si="7"/>
        <v>0</v>
      </c>
      <c r="Q110" s="766">
        <f>SUM(P110:P114)</f>
        <v>0</v>
      </c>
      <c r="R110" s="769" t="str">
        <f>IF(AND(R105=0,R106=1,Q110=5),2,"")</f>
        <v/>
      </c>
      <c r="S110" s="466"/>
      <c r="T110" s="432">
        <f t="shared" si="8"/>
        <v>0</v>
      </c>
      <c r="U110" s="818">
        <f>SUM(T110:T114)</f>
        <v>0</v>
      </c>
      <c r="V110" s="818" t="str">
        <f>IF(AND(V105=0,V106=1,U110=5),2,"")</f>
        <v/>
      </c>
      <c r="W110" s="6"/>
      <c r="X110" s="816"/>
    </row>
    <row r="111" spans="2:25" ht="102" x14ac:dyDescent="0.2">
      <c r="B111" s="926"/>
      <c r="C111" s="875"/>
      <c r="D111" s="876"/>
      <c r="E111" s="877"/>
      <c r="F111" s="410" t="s">
        <v>557</v>
      </c>
      <c r="G111" s="360"/>
      <c r="H111" s="360"/>
      <c r="I111" s="360"/>
      <c r="J111" s="537"/>
      <c r="K111" s="355"/>
      <c r="L111" s="356">
        <f t="shared" si="6"/>
        <v>0</v>
      </c>
      <c r="M111" s="879"/>
      <c r="N111" s="879"/>
      <c r="O111" s="232"/>
      <c r="P111" s="228">
        <f t="shared" si="7"/>
        <v>0</v>
      </c>
      <c r="Q111" s="767"/>
      <c r="R111" s="770"/>
      <c r="S111" s="466"/>
      <c r="T111" s="432">
        <f t="shared" si="8"/>
        <v>0</v>
      </c>
      <c r="U111" s="819"/>
      <c r="V111" s="819"/>
      <c r="W111" s="6"/>
      <c r="X111" s="816"/>
    </row>
    <row r="112" spans="2:25" ht="12.75" x14ac:dyDescent="0.2">
      <c r="B112" s="926"/>
      <c r="C112" s="875"/>
      <c r="D112" s="876"/>
      <c r="E112" s="877"/>
      <c r="F112" s="421" t="s">
        <v>410</v>
      </c>
      <c r="G112" s="360"/>
      <c r="H112" s="360"/>
      <c r="I112" s="360"/>
      <c r="J112" s="537"/>
      <c r="K112" s="355"/>
      <c r="L112" s="356">
        <f t="shared" si="6"/>
        <v>0</v>
      </c>
      <c r="M112" s="879"/>
      <c r="N112" s="879"/>
      <c r="O112" s="232"/>
      <c r="P112" s="228">
        <f t="shared" si="7"/>
        <v>0</v>
      </c>
      <c r="Q112" s="767"/>
      <c r="R112" s="770"/>
      <c r="S112" s="466"/>
      <c r="T112" s="432">
        <f t="shared" si="8"/>
        <v>0</v>
      </c>
      <c r="U112" s="819"/>
      <c r="V112" s="819"/>
      <c r="W112" s="6"/>
      <c r="X112" s="816"/>
    </row>
    <row r="113" spans="2:24" ht="38.25" x14ac:dyDescent="0.2">
      <c r="B113" s="926"/>
      <c r="C113" s="875"/>
      <c r="D113" s="876"/>
      <c r="E113" s="877"/>
      <c r="F113" s="406" t="s">
        <v>558</v>
      </c>
      <c r="G113" s="360"/>
      <c r="H113" s="360"/>
      <c r="I113" s="360"/>
      <c r="J113" s="537"/>
      <c r="K113" s="355"/>
      <c r="L113" s="356">
        <f t="shared" si="6"/>
        <v>0</v>
      </c>
      <c r="M113" s="879"/>
      <c r="N113" s="879"/>
      <c r="O113" s="232"/>
      <c r="P113" s="228">
        <f t="shared" si="7"/>
        <v>0</v>
      </c>
      <c r="Q113" s="767"/>
      <c r="R113" s="770"/>
      <c r="S113" s="466"/>
      <c r="T113" s="432">
        <f t="shared" si="8"/>
        <v>0</v>
      </c>
      <c r="U113" s="819"/>
      <c r="V113" s="819"/>
      <c r="W113" s="6"/>
      <c r="X113" s="816"/>
    </row>
    <row r="114" spans="2:24" ht="12.75" x14ac:dyDescent="0.2">
      <c r="B114" s="926"/>
      <c r="C114" s="875"/>
      <c r="D114" s="876"/>
      <c r="E114" s="877"/>
      <c r="F114" s="410" t="s">
        <v>411</v>
      </c>
      <c r="G114" s="360"/>
      <c r="H114" s="360"/>
      <c r="I114" s="360"/>
      <c r="J114" s="537"/>
      <c r="K114" s="355"/>
      <c r="L114" s="356">
        <f t="shared" si="6"/>
        <v>0</v>
      </c>
      <c r="M114" s="879"/>
      <c r="N114" s="879"/>
      <c r="O114" s="232"/>
      <c r="P114" s="228">
        <f t="shared" si="7"/>
        <v>0</v>
      </c>
      <c r="Q114" s="767"/>
      <c r="R114" s="770"/>
      <c r="S114" s="466"/>
      <c r="T114" s="432">
        <f t="shared" si="8"/>
        <v>0</v>
      </c>
      <c r="U114" s="819"/>
      <c r="V114" s="819"/>
      <c r="W114" s="6"/>
      <c r="X114" s="816"/>
    </row>
    <row r="115" spans="2:24" ht="25.5" x14ac:dyDescent="0.2">
      <c r="B115" s="926" t="s">
        <v>492</v>
      </c>
      <c r="C115" s="861">
        <v>3</v>
      </c>
      <c r="D115" s="862"/>
      <c r="E115" s="863"/>
      <c r="F115" s="410" t="s">
        <v>412</v>
      </c>
      <c r="G115" s="360"/>
      <c r="H115" s="360"/>
      <c r="I115" s="360"/>
      <c r="J115" s="537"/>
      <c r="K115" s="355"/>
      <c r="L115" s="356">
        <f t="shared" si="6"/>
        <v>0</v>
      </c>
      <c r="M115" s="878">
        <f>SUM(L115:L119)</f>
        <v>0</v>
      </c>
      <c r="N115" s="878" t="str">
        <f>IF(AND(N105=0,N106=1,N110=2,M115=5),3,"")</f>
        <v/>
      </c>
      <c r="O115" s="232"/>
      <c r="P115" s="228">
        <f t="shared" si="7"/>
        <v>0</v>
      </c>
      <c r="Q115" s="766">
        <f>SUM(P115:P119)</f>
        <v>0</v>
      </c>
      <c r="R115" s="769" t="str">
        <f>IF(AND(R105=0,R106=1,R110=2,Q115=5),3,"")</f>
        <v/>
      </c>
      <c r="S115" s="466"/>
      <c r="T115" s="432">
        <f t="shared" si="8"/>
        <v>0</v>
      </c>
      <c r="U115" s="818">
        <f>SUM(T115:T119)</f>
        <v>0</v>
      </c>
      <c r="V115" s="818" t="str">
        <f>IF(AND(V105=0,V106=1,V110=2,U115=5),3,"")</f>
        <v/>
      </c>
      <c r="W115" s="6"/>
      <c r="X115" s="816"/>
    </row>
    <row r="116" spans="2:24" ht="38.25" x14ac:dyDescent="0.2">
      <c r="B116" s="926"/>
      <c r="C116" s="875"/>
      <c r="D116" s="876"/>
      <c r="E116" s="877"/>
      <c r="F116" s="410" t="s">
        <v>413</v>
      </c>
      <c r="G116" s="360"/>
      <c r="H116" s="360"/>
      <c r="I116" s="360"/>
      <c r="J116" s="537"/>
      <c r="K116" s="355"/>
      <c r="L116" s="356">
        <f t="shared" si="6"/>
        <v>0</v>
      </c>
      <c r="M116" s="879"/>
      <c r="N116" s="879"/>
      <c r="O116" s="232"/>
      <c r="P116" s="228">
        <f t="shared" si="7"/>
        <v>0</v>
      </c>
      <c r="Q116" s="767"/>
      <c r="R116" s="770"/>
      <c r="S116" s="466"/>
      <c r="T116" s="432">
        <f t="shared" si="8"/>
        <v>0</v>
      </c>
      <c r="U116" s="819"/>
      <c r="V116" s="819"/>
      <c r="W116" s="6"/>
      <c r="X116" s="816"/>
    </row>
    <row r="117" spans="2:24" ht="25.5" x14ac:dyDescent="0.2">
      <c r="B117" s="926"/>
      <c r="C117" s="875"/>
      <c r="D117" s="876"/>
      <c r="E117" s="877"/>
      <c r="F117" s="410" t="s">
        <v>499</v>
      </c>
      <c r="G117" s="360"/>
      <c r="H117" s="360"/>
      <c r="I117" s="360"/>
      <c r="J117" s="537"/>
      <c r="K117" s="355"/>
      <c r="L117" s="356">
        <f t="shared" si="6"/>
        <v>0</v>
      </c>
      <c r="M117" s="879"/>
      <c r="N117" s="879"/>
      <c r="O117" s="232"/>
      <c r="P117" s="228">
        <f t="shared" si="7"/>
        <v>0</v>
      </c>
      <c r="Q117" s="767"/>
      <c r="R117" s="770"/>
      <c r="S117" s="466"/>
      <c r="T117" s="432">
        <f t="shared" si="8"/>
        <v>0</v>
      </c>
      <c r="U117" s="819"/>
      <c r="V117" s="819"/>
      <c r="W117" s="6"/>
      <c r="X117" s="816"/>
    </row>
    <row r="118" spans="2:24" ht="74.25" customHeight="1" x14ac:dyDescent="0.2">
      <c r="B118" s="926"/>
      <c r="C118" s="875"/>
      <c r="D118" s="876"/>
      <c r="E118" s="877"/>
      <c r="F118" s="410" t="s">
        <v>713</v>
      </c>
      <c r="G118" s="360"/>
      <c r="H118" s="360"/>
      <c r="I118" s="360"/>
      <c r="J118" s="537"/>
      <c r="K118" s="355"/>
      <c r="L118" s="356">
        <f t="shared" si="6"/>
        <v>0</v>
      </c>
      <c r="M118" s="879"/>
      <c r="N118" s="879"/>
      <c r="O118" s="232"/>
      <c r="P118" s="228">
        <f t="shared" si="7"/>
        <v>0</v>
      </c>
      <c r="Q118" s="767"/>
      <c r="R118" s="770"/>
      <c r="S118" s="466"/>
      <c r="T118" s="432">
        <f t="shared" si="8"/>
        <v>0</v>
      </c>
      <c r="U118" s="819"/>
      <c r="V118" s="819"/>
      <c r="W118" s="6"/>
      <c r="X118" s="816"/>
    </row>
    <row r="119" spans="2:24" ht="102" x14ac:dyDescent="0.2">
      <c r="B119" s="926"/>
      <c r="C119" s="875"/>
      <c r="D119" s="876"/>
      <c r="E119" s="877"/>
      <c r="F119" s="410" t="s">
        <v>810</v>
      </c>
      <c r="G119" s="360"/>
      <c r="H119" s="360"/>
      <c r="I119" s="360"/>
      <c r="J119" s="537"/>
      <c r="K119" s="355"/>
      <c r="L119" s="356">
        <f t="shared" si="6"/>
        <v>0</v>
      </c>
      <c r="M119" s="879"/>
      <c r="N119" s="879"/>
      <c r="O119" s="232"/>
      <c r="P119" s="228">
        <f t="shared" si="7"/>
        <v>0</v>
      </c>
      <c r="Q119" s="767"/>
      <c r="R119" s="770"/>
      <c r="S119" s="466"/>
      <c r="T119" s="432">
        <f t="shared" si="8"/>
        <v>0</v>
      </c>
      <c r="U119" s="819"/>
      <c r="V119" s="819"/>
      <c r="W119" s="6"/>
      <c r="X119" s="816"/>
    </row>
    <row r="120" spans="2:24" ht="89.25" x14ac:dyDescent="0.2">
      <c r="B120" s="926" t="s">
        <v>493</v>
      </c>
      <c r="C120" s="861">
        <v>4</v>
      </c>
      <c r="D120" s="862"/>
      <c r="E120" s="863"/>
      <c r="F120" s="410" t="s">
        <v>414</v>
      </c>
      <c r="G120" s="360"/>
      <c r="H120" s="360"/>
      <c r="I120" s="360"/>
      <c r="J120" s="537"/>
      <c r="K120" s="355"/>
      <c r="L120" s="356">
        <f t="shared" si="6"/>
        <v>0</v>
      </c>
      <c r="M120" s="878">
        <f>SUM(L120:L128)</f>
        <v>0</v>
      </c>
      <c r="N120" s="878" t="str">
        <f>IF(AND(N105=0,N106=1,N110=2,N115=3,M120=9),4,"")</f>
        <v/>
      </c>
      <c r="O120" s="232"/>
      <c r="P120" s="228">
        <f t="shared" si="7"/>
        <v>0</v>
      </c>
      <c r="Q120" s="766">
        <f>SUM(P120:P128)</f>
        <v>0</v>
      </c>
      <c r="R120" s="769" t="str">
        <f>IF(AND(R105=0,R106=1,R110=2,R115=3,Q120=9),4,"")</f>
        <v/>
      </c>
      <c r="S120" s="466"/>
      <c r="T120" s="432">
        <f t="shared" ref="T120:T163" si="9">IF($S120="прийнято",1,0)</f>
        <v>0</v>
      </c>
      <c r="U120" s="818">
        <f>SUM(T120:T128)</f>
        <v>0</v>
      </c>
      <c r="V120" s="818" t="str">
        <f>IF(AND(V105=0,V106=1,V110=2,V115=3,U120=9),4,"")</f>
        <v/>
      </c>
      <c r="W120" s="6"/>
      <c r="X120" s="816"/>
    </row>
    <row r="121" spans="2:24" ht="38.25" x14ac:dyDescent="0.2">
      <c r="B121" s="926"/>
      <c r="C121" s="875"/>
      <c r="D121" s="876"/>
      <c r="E121" s="877"/>
      <c r="F121" s="410" t="s">
        <v>415</v>
      </c>
      <c r="G121" s="360"/>
      <c r="H121" s="360"/>
      <c r="I121" s="360"/>
      <c r="J121" s="537"/>
      <c r="K121" s="355"/>
      <c r="L121" s="356">
        <f t="shared" si="6"/>
        <v>0</v>
      </c>
      <c r="M121" s="879"/>
      <c r="N121" s="879"/>
      <c r="O121" s="232"/>
      <c r="P121" s="228">
        <f t="shared" si="7"/>
        <v>0</v>
      </c>
      <c r="Q121" s="767"/>
      <c r="R121" s="770"/>
      <c r="S121" s="466"/>
      <c r="T121" s="432">
        <f t="shared" si="9"/>
        <v>0</v>
      </c>
      <c r="U121" s="819"/>
      <c r="V121" s="819"/>
      <c r="W121" s="6"/>
      <c r="X121" s="816"/>
    </row>
    <row r="122" spans="2:24" ht="51" x14ac:dyDescent="0.2">
      <c r="B122" s="926"/>
      <c r="C122" s="875"/>
      <c r="D122" s="876"/>
      <c r="E122" s="877"/>
      <c r="F122" s="410" t="s">
        <v>559</v>
      </c>
      <c r="G122" s="360"/>
      <c r="H122" s="360"/>
      <c r="I122" s="360"/>
      <c r="J122" s="537"/>
      <c r="K122" s="355"/>
      <c r="L122" s="356">
        <f t="shared" si="6"/>
        <v>0</v>
      </c>
      <c r="M122" s="879"/>
      <c r="N122" s="879"/>
      <c r="O122" s="232"/>
      <c r="P122" s="228">
        <f t="shared" si="7"/>
        <v>0</v>
      </c>
      <c r="Q122" s="767"/>
      <c r="R122" s="770"/>
      <c r="S122" s="466"/>
      <c r="T122" s="432">
        <f t="shared" si="9"/>
        <v>0</v>
      </c>
      <c r="U122" s="819"/>
      <c r="V122" s="819"/>
      <c r="W122" s="6"/>
      <c r="X122" s="816"/>
    </row>
    <row r="123" spans="2:24" ht="51" x14ac:dyDescent="0.2">
      <c r="B123" s="926"/>
      <c r="C123" s="875"/>
      <c r="D123" s="876"/>
      <c r="E123" s="877"/>
      <c r="F123" s="410" t="s">
        <v>416</v>
      </c>
      <c r="G123" s="360"/>
      <c r="H123" s="360"/>
      <c r="I123" s="360"/>
      <c r="J123" s="537"/>
      <c r="K123" s="355"/>
      <c r="L123" s="356">
        <f t="shared" si="6"/>
        <v>0</v>
      </c>
      <c r="M123" s="879"/>
      <c r="N123" s="879"/>
      <c r="O123" s="232"/>
      <c r="P123" s="228">
        <f t="shared" si="7"/>
        <v>0</v>
      </c>
      <c r="Q123" s="767"/>
      <c r="R123" s="770"/>
      <c r="S123" s="466"/>
      <c r="T123" s="432">
        <f t="shared" si="9"/>
        <v>0</v>
      </c>
      <c r="U123" s="819"/>
      <c r="V123" s="819"/>
      <c r="W123" s="6"/>
      <c r="X123" s="816"/>
    </row>
    <row r="124" spans="2:24" ht="38.25" x14ac:dyDescent="0.2">
      <c r="B124" s="926"/>
      <c r="C124" s="875"/>
      <c r="D124" s="876"/>
      <c r="E124" s="877"/>
      <c r="F124" s="421" t="s">
        <v>417</v>
      </c>
      <c r="G124" s="360"/>
      <c r="H124" s="360"/>
      <c r="I124" s="360"/>
      <c r="J124" s="537"/>
      <c r="K124" s="355"/>
      <c r="L124" s="356">
        <f t="shared" si="6"/>
        <v>0</v>
      </c>
      <c r="M124" s="879"/>
      <c r="N124" s="879"/>
      <c r="O124" s="232"/>
      <c r="P124" s="228">
        <f t="shared" si="7"/>
        <v>0</v>
      </c>
      <c r="Q124" s="767"/>
      <c r="R124" s="770"/>
      <c r="S124" s="466"/>
      <c r="T124" s="432">
        <f t="shared" si="9"/>
        <v>0</v>
      </c>
      <c r="U124" s="819"/>
      <c r="V124" s="819"/>
      <c r="W124" s="6"/>
      <c r="X124" s="816"/>
    </row>
    <row r="125" spans="2:24" ht="38.25" x14ac:dyDescent="0.2">
      <c r="B125" s="926"/>
      <c r="C125" s="875"/>
      <c r="D125" s="876"/>
      <c r="E125" s="877"/>
      <c r="F125" s="421" t="s">
        <v>418</v>
      </c>
      <c r="G125" s="360"/>
      <c r="H125" s="360"/>
      <c r="I125" s="360"/>
      <c r="J125" s="537"/>
      <c r="K125" s="355"/>
      <c r="L125" s="356">
        <f t="shared" si="6"/>
        <v>0</v>
      </c>
      <c r="M125" s="879"/>
      <c r="N125" s="879"/>
      <c r="O125" s="232"/>
      <c r="P125" s="228">
        <f t="shared" si="7"/>
        <v>0</v>
      </c>
      <c r="Q125" s="767"/>
      <c r="R125" s="770"/>
      <c r="S125" s="466"/>
      <c r="T125" s="432">
        <f t="shared" si="9"/>
        <v>0</v>
      </c>
      <c r="U125" s="819"/>
      <c r="V125" s="819"/>
      <c r="W125" s="6"/>
      <c r="X125" s="816"/>
    </row>
    <row r="126" spans="2:24" ht="25.5" x14ac:dyDescent="0.2">
      <c r="B126" s="926"/>
      <c r="C126" s="875"/>
      <c r="D126" s="876"/>
      <c r="E126" s="877"/>
      <c r="F126" s="421" t="s">
        <v>419</v>
      </c>
      <c r="G126" s="360"/>
      <c r="H126" s="360"/>
      <c r="I126" s="360"/>
      <c r="J126" s="537"/>
      <c r="K126" s="355"/>
      <c r="L126" s="356">
        <f t="shared" si="6"/>
        <v>0</v>
      </c>
      <c r="M126" s="879"/>
      <c r="N126" s="879"/>
      <c r="O126" s="232"/>
      <c r="P126" s="228">
        <f t="shared" si="7"/>
        <v>0</v>
      </c>
      <c r="Q126" s="767"/>
      <c r="R126" s="770"/>
      <c r="S126" s="466"/>
      <c r="T126" s="432">
        <f t="shared" si="9"/>
        <v>0</v>
      </c>
      <c r="U126" s="819"/>
      <c r="V126" s="819"/>
      <c r="W126" s="6"/>
      <c r="X126" s="816"/>
    </row>
    <row r="127" spans="2:24" ht="38.25" x14ac:dyDescent="0.2">
      <c r="B127" s="926"/>
      <c r="C127" s="875"/>
      <c r="D127" s="876"/>
      <c r="E127" s="877"/>
      <c r="F127" s="421" t="s">
        <v>420</v>
      </c>
      <c r="G127" s="360"/>
      <c r="H127" s="360"/>
      <c r="I127" s="360"/>
      <c r="J127" s="537"/>
      <c r="K127" s="355"/>
      <c r="L127" s="356">
        <f t="shared" si="6"/>
        <v>0</v>
      </c>
      <c r="M127" s="879"/>
      <c r="N127" s="879"/>
      <c r="O127" s="232"/>
      <c r="P127" s="228">
        <f t="shared" si="7"/>
        <v>0</v>
      </c>
      <c r="Q127" s="767"/>
      <c r="R127" s="770"/>
      <c r="S127" s="466"/>
      <c r="T127" s="432">
        <f t="shared" si="9"/>
        <v>0</v>
      </c>
      <c r="U127" s="819"/>
      <c r="V127" s="819"/>
      <c r="W127" s="6"/>
      <c r="X127" s="816"/>
    </row>
    <row r="128" spans="2:24" ht="51" x14ac:dyDescent="0.2">
      <c r="B128" s="926"/>
      <c r="C128" s="875"/>
      <c r="D128" s="876"/>
      <c r="E128" s="877"/>
      <c r="F128" s="421" t="s">
        <v>421</v>
      </c>
      <c r="G128" s="360"/>
      <c r="H128" s="360"/>
      <c r="I128" s="360"/>
      <c r="J128" s="537"/>
      <c r="K128" s="355"/>
      <c r="L128" s="356">
        <f t="shared" si="6"/>
        <v>0</v>
      </c>
      <c r="M128" s="879"/>
      <c r="N128" s="879"/>
      <c r="O128" s="232"/>
      <c r="P128" s="228">
        <f t="shared" si="7"/>
        <v>0</v>
      </c>
      <c r="Q128" s="767"/>
      <c r="R128" s="770"/>
      <c r="S128" s="466"/>
      <c r="T128" s="432">
        <f t="shared" si="9"/>
        <v>0</v>
      </c>
      <c r="U128" s="819"/>
      <c r="V128" s="819"/>
      <c r="W128" s="6"/>
      <c r="X128" s="816"/>
    </row>
    <row r="129" spans="2:25" ht="51" x14ac:dyDescent="0.2">
      <c r="B129" s="926" t="s">
        <v>494</v>
      </c>
      <c r="C129" s="861">
        <v>5</v>
      </c>
      <c r="D129" s="862"/>
      <c r="E129" s="862"/>
      <c r="F129" s="421" t="s">
        <v>425</v>
      </c>
      <c r="G129" s="359"/>
      <c r="H129" s="360"/>
      <c r="I129" s="360"/>
      <c r="J129" s="537"/>
      <c r="K129" s="355"/>
      <c r="L129" s="356">
        <f t="shared" si="6"/>
        <v>0</v>
      </c>
      <c r="M129" s="878">
        <f>SUM(L129:L138)</f>
        <v>0</v>
      </c>
      <c r="N129" s="878" t="str">
        <f>IF(AND(N105=0,N106=1,N110=2,N115=3,N120=4,M129=10),5,"")</f>
        <v/>
      </c>
      <c r="O129" s="232"/>
      <c r="P129" s="228">
        <f t="shared" si="7"/>
        <v>0</v>
      </c>
      <c r="Q129" s="766">
        <f>SUM(P129:P138)</f>
        <v>0</v>
      </c>
      <c r="R129" s="769" t="str">
        <f>IF(AND(R105=0,R106=1,R110=2,R115=3,R120=4,Q129=10),5,"")</f>
        <v/>
      </c>
      <c r="S129" s="466"/>
      <c r="T129" s="433">
        <f t="shared" si="9"/>
        <v>0</v>
      </c>
      <c r="U129" s="817">
        <f>SUM(T129:T138)</f>
        <v>0</v>
      </c>
      <c r="V129" s="817" t="str">
        <f>IF(AND(V105=0,V106=1,V110=2,V115=3,V120=4,U129=10),5,"")</f>
        <v/>
      </c>
      <c r="W129" s="275"/>
      <c r="X129" s="816"/>
    </row>
    <row r="130" spans="2:25" ht="25.5" x14ac:dyDescent="0.2">
      <c r="B130" s="926"/>
      <c r="C130" s="875"/>
      <c r="D130" s="876"/>
      <c r="E130" s="876"/>
      <c r="F130" s="406" t="s">
        <v>422</v>
      </c>
      <c r="G130" s="359"/>
      <c r="H130" s="360"/>
      <c r="I130" s="360"/>
      <c r="J130" s="537"/>
      <c r="K130" s="355"/>
      <c r="L130" s="356">
        <f t="shared" si="6"/>
        <v>0</v>
      </c>
      <c r="M130" s="879"/>
      <c r="N130" s="879"/>
      <c r="O130" s="232"/>
      <c r="P130" s="228">
        <f t="shared" si="7"/>
        <v>0</v>
      </c>
      <c r="Q130" s="767"/>
      <c r="R130" s="770"/>
      <c r="S130" s="466"/>
      <c r="T130" s="433">
        <f t="shared" si="9"/>
        <v>0</v>
      </c>
      <c r="U130" s="817"/>
      <c r="V130" s="817"/>
      <c r="W130" s="275"/>
      <c r="X130" s="816"/>
    </row>
    <row r="131" spans="2:25" ht="25.5" x14ac:dyDescent="0.2">
      <c r="B131" s="926"/>
      <c r="C131" s="875"/>
      <c r="D131" s="876"/>
      <c r="E131" s="876"/>
      <c r="F131" s="406" t="s">
        <v>423</v>
      </c>
      <c r="G131" s="359"/>
      <c r="H131" s="360"/>
      <c r="I131" s="360"/>
      <c r="J131" s="537"/>
      <c r="K131" s="355"/>
      <c r="L131" s="356">
        <f t="shared" si="6"/>
        <v>0</v>
      </c>
      <c r="M131" s="879"/>
      <c r="N131" s="879"/>
      <c r="O131" s="232"/>
      <c r="P131" s="228">
        <f t="shared" si="7"/>
        <v>0</v>
      </c>
      <c r="Q131" s="767"/>
      <c r="R131" s="770"/>
      <c r="S131" s="466"/>
      <c r="T131" s="433">
        <f t="shared" si="9"/>
        <v>0</v>
      </c>
      <c r="U131" s="817"/>
      <c r="V131" s="817"/>
      <c r="W131" s="275"/>
      <c r="X131" s="816"/>
    </row>
    <row r="132" spans="2:25" ht="38.25" x14ac:dyDescent="0.2">
      <c r="B132" s="926"/>
      <c r="C132" s="875"/>
      <c r="D132" s="876"/>
      <c r="E132" s="876"/>
      <c r="F132" s="406" t="s">
        <v>424</v>
      </c>
      <c r="G132" s="359"/>
      <c r="H132" s="360"/>
      <c r="I132" s="360"/>
      <c r="J132" s="537"/>
      <c r="K132" s="355"/>
      <c r="L132" s="356">
        <f t="shared" si="6"/>
        <v>0</v>
      </c>
      <c r="M132" s="879"/>
      <c r="N132" s="879"/>
      <c r="O132" s="232"/>
      <c r="P132" s="228">
        <f t="shared" si="7"/>
        <v>0</v>
      </c>
      <c r="Q132" s="767"/>
      <c r="R132" s="770"/>
      <c r="S132" s="466"/>
      <c r="T132" s="433">
        <f t="shared" si="9"/>
        <v>0</v>
      </c>
      <c r="U132" s="817"/>
      <c r="V132" s="817"/>
      <c r="W132" s="275"/>
      <c r="X132" s="816"/>
    </row>
    <row r="133" spans="2:25" ht="38.25" x14ac:dyDescent="0.2">
      <c r="B133" s="926"/>
      <c r="C133" s="875"/>
      <c r="D133" s="876"/>
      <c r="E133" s="876"/>
      <c r="F133" s="422" t="s">
        <v>714</v>
      </c>
      <c r="G133" s="359"/>
      <c r="H133" s="360"/>
      <c r="I133" s="360"/>
      <c r="J133" s="537"/>
      <c r="K133" s="355"/>
      <c r="L133" s="356">
        <f t="shared" si="6"/>
        <v>0</v>
      </c>
      <c r="M133" s="879"/>
      <c r="N133" s="879"/>
      <c r="O133" s="232"/>
      <c r="P133" s="228">
        <f t="shared" si="7"/>
        <v>0</v>
      </c>
      <c r="Q133" s="767"/>
      <c r="R133" s="770"/>
      <c r="S133" s="466"/>
      <c r="T133" s="433">
        <f t="shared" si="9"/>
        <v>0</v>
      </c>
      <c r="U133" s="817"/>
      <c r="V133" s="817"/>
      <c r="W133" s="275"/>
      <c r="X133" s="816"/>
    </row>
    <row r="134" spans="2:25" ht="38.25" x14ac:dyDescent="0.2">
      <c r="B134" s="926"/>
      <c r="C134" s="875"/>
      <c r="D134" s="876"/>
      <c r="E134" s="876"/>
      <c r="F134" s="409" t="s">
        <v>426</v>
      </c>
      <c r="G134" s="359"/>
      <c r="H134" s="360"/>
      <c r="I134" s="360"/>
      <c r="J134" s="537"/>
      <c r="K134" s="355"/>
      <c r="L134" s="356">
        <f t="shared" si="6"/>
        <v>0</v>
      </c>
      <c r="M134" s="879"/>
      <c r="N134" s="879"/>
      <c r="O134" s="232"/>
      <c r="P134" s="228">
        <f t="shared" si="7"/>
        <v>0</v>
      </c>
      <c r="Q134" s="767"/>
      <c r="R134" s="770"/>
      <c r="S134" s="466"/>
      <c r="T134" s="433">
        <f t="shared" si="9"/>
        <v>0</v>
      </c>
      <c r="U134" s="817"/>
      <c r="V134" s="817"/>
      <c r="W134" s="275"/>
      <c r="X134" s="816"/>
    </row>
    <row r="135" spans="2:25" ht="38.25" x14ac:dyDescent="0.2">
      <c r="B135" s="926"/>
      <c r="C135" s="875"/>
      <c r="D135" s="876"/>
      <c r="E135" s="876"/>
      <c r="F135" s="409" t="s">
        <v>427</v>
      </c>
      <c r="G135" s="359"/>
      <c r="H135" s="360"/>
      <c r="I135" s="360"/>
      <c r="J135" s="537"/>
      <c r="K135" s="355"/>
      <c r="L135" s="356">
        <f t="shared" si="6"/>
        <v>0</v>
      </c>
      <c r="M135" s="879"/>
      <c r="N135" s="879"/>
      <c r="O135" s="232"/>
      <c r="P135" s="228">
        <f t="shared" si="7"/>
        <v>0</v>
      </c>
      <c r="Q135" s="767"/>
      <c r="R135" s="770"/>
      <c r="S135" s="466"/>
      <c r="T135" s="433">
        <f t="shared" si="9"/>
        <v>0</v>
      </c>
      <c r="U135" s="817"/>
      <c r="V135" s="817"/>
      <c r="W135" s="275"/>
      <c r="X135" s="816"/>
    </row>
    <row r="136" spans="2:25" ht="38.25" x14ac:dyDescent="0.2">
      <c r="B136" s="926"/>
      <c r="C136" s="875"/>
      <c r="D136" s="876"/>
      <c r="E136" s="876"/>
      <c r="F136" s="409" t="s">
        <v>428</v>
      </c>
      <c r="G136" s="359"/>
      <c r="H136" s="360"/>
      <c r="I136" s="360"/>
      <c r="J136" s="537"/>
      <c r="K136" s="355"/>
      <c r="L136" s="356">
        <f t="shared" si="6"/>
        <v>0</v>
      </c>
      <c r="M136" s="879"/>
      <c r="N136" s="879"/>
      <c r="O136" s="232"/>
      <c r="P136" s="228">
        <f t="shared" si="7"/>
        <v>0</v>
      </c>
      <c r="Q136" s="767"/>
      <c r="R136" s="770"/>
      <c r="S136" s="466"/>
      <c r="T136" s="433">
        <f t="shared" si="9"/>
        <v>0</v>
      </c>
      <c r="U136" s="817"/>
      <c r="V136" s="817"/>
      <c r="W136" s="275"/>
      <c r="X136" s="816"/>
    </row>
    <row r="137" spans="2:25" ht="25.5" x14ac:dyDescent="0.2">
      <c r="B137" s="926"/>
      <c r="C137" s="875"/>
      <c r="D137" s="876"/>
      <c r="E137" s="876"/>
      <c r="F137" s="410" t="s">
        <v>618</v>
      </c>
      <c r="G137" s="359"/>
      <c r="H137" s="360"/>
      <c r="I137" s="360"/>
      <c r="J137" s="537"/>
      <c r="K137" s="355"/>
      <c r="L137" s="356">
        <f t="shared" si="6"/>
        <v>0</v>
      </c>
      <c r="M137" s="879"/>
      <c r="N137" s="879"/>
      <c r="O137" s="232"/>
      <c r="P137" s="228">
        <f t="shared" si="7"/>
        <v>0</v>
      </c>
      <c r="Q137" s="767"/>
      <c r="R137" s="770"/>
      <c r="S137" s="466"/>
      <c r="T137" s="433">
        <f t="shared" si="9"/>
        <v>0</v>
      </c>
      <c r="U137" s="817"/>
      <c r="V137" s="817"/>
      <c r="W137" s="275"/>
      <c r="X137" s="816"/>
    </row>
    <row r="138" spans="2:25" ht="25.5" x14ac:dyDescent="0.2">
      <c r="B138" s="926"/>
      <c r="C138" s="864"/>
      <c r="D138" s="865"/>
      <c r="E138" s="866"/>
      <c r="F138" s="413" t="s">
        <v>630</v>
      </c>
      <c r="G138" s="360"/>
      <c r="H138" s="360"/>
      <c r="I138" s="360"/>
      <c r="J138" s="537"/>
      <c r="K138" s="355"/>
      <c r="L138" s="356">
        <f t="shared" si="6"/>
        <v>0</v>
      </c>
      <c r="M138" s="879"/>
      <c r="N138" s="879"/>
      <c r="O138" s="232"/>
      <c r="P138" s="228">
        <f t="shared" si="7"/>
        <v>0</v>
      </c>
      <c r="Q138" s="767"/>
      <c r="R138" s="770"/>
      <c r="S138" s="466"/>
      <c r="T138" s="433">
        <f t="shared" si="9"/>
        <v>0</v>
      </c>
      <c r="U138" s="817"/>
      <c r="V138" s="817"/>
      <c r="W138" s="275"/>
      <c r="X138" s="816"/>
    </row>
    <row r="139" spans="2:25" s="36" customFormat="1" ht="9.75" customHeight="1" x14ac:dyDescent="0.2">
      <c r="B139" s="367"/>
      <c r="C139" s="368"/>
      <c r="D139" s="368"/>
      <c r="E139" s="368"/>
      <c r="F139" s="369"/>
      <c r="G139" s="370"/>
      <c r="H139" s="370"/>
      <c r="I139" s="370"/>
      <c r="J139" s="530"/>
      <c r="K139" s="371"/>
      <c r="L139" s="372"/>
      <c r="M139" s="373"/>
      <c r="N139" s="374"/>
      <c r="O139" s="207"/>
      <c r="P139" s="230"/>
      <c r="Q139" s="230"/>
      <c r="R139" s="230"/>
      <c r="S139" s="207"/>
      <c r="T139" s="52"/>
      <c r="U139" s="43"/>
      <c r="V139" s="43"/>
      <c r="W139" s="42"/>
      <c r="X139" s="42"/>
      <c r="Y139" s="121"/>
    </row>
    <row r="140" spans="2:25" ht="18" customHeight="1" x14ac:dyDescent="0.2">
      <c r="B140" s="880" t="s">
        <v>721</v>
      </c>
      <c r="C140" s="881"/>
      <c r="D140" s="881"/>
      <c r="E140" s="881"/>
      <c r="F140" s="881"/>
      <c r="G140" s="881"/>
      <c r="H140" s="881"/>
      <c r="I140" s="881"/>
      <c r="J140" s="881"/>
      <c r="K140" s="881"/>
      <c r="L140" s="881"/>
      <c r="M140" s="881"/>
      <c r="N140" s="881"/>
      <c r="O140" s="881"/>
      <c r="P140" s="881"/>
      <c r="Q140" s="881"/>
      <c r="R140" s="881"/>
      <c r="S140" s="881"/>
      <c r="T140" s="881"/>
      <c r="U140" s="881"/>
      <c r="V140" s="881"/>
      <c r="W140" s="881"/>
      <c r="X140" s="59"/>
    </row>
    <row r="141" spans="2:25" ht="118.5" customHeight="1" x14ac:dyDescent="0.2">
      <c r="B141" s="423" t="s">
        <v>195</v>
      </c>
      <c r="C141" s="861">
        <v>0</v>
      </c>
      <c r="D141" s="862"/>
      <c r="E141" s="863"/>
      <c r="F141" s="409" t="s">
        <v>429</v>
      </c>
      <c r="G141" s="409" t="s">
        <v>977</v>
      </c>
      <c r="H141" s="443" t="s">
        <v>864</v>
      </c>
      <c r="I141" s="354" t="s">
        <v>131</v>
      </c>
      <c r="J141" s="537"/>
      <c r="K141" s="355"/>
      <c r="L141" s="356">
        <f t="shared" ref="L141:L160" si="10">IF(K141="виконано, є підтвердження",1,0)</f>
        <v>0</v>
      </c>
      <c r="M141" s="382">
        <f>SUM(L141:L141)</f>
        <v>0</v>
      </c>
      <c r="N141" s="382">
        <f xml:space="preserve"> IF(M141=2,0,0)</f>
        <v>0</v>
      </c>
      <c r="O141" s="232" t="s">
        <v>28</v>
      </c>
      <c r="P141" s="228">
        <f t="shared" ref="P141:P160" si="11">IF(OR(O141="прийнято", O141="доопрацьовано після верифікації"),1,0)</f>
        <v>1</v>
      </c>
      <c r="Q141" s="312">
        <f>SUM(P141:P141)</f>
        <v>1</v>
      </c>
      <c r="R141" s="311">
        <f xml:space="preserve"> IF(Q141=2,0,0)</f>
        <v>0</v>
      </c>
      <c r="S141" s="466" t="s">
        <v>28</v>
      </c>
      <c r="T141" s="432">
        <f>IF($S141="прийнято",1,0)</f>
        <v>1</v>
      </c>
      <c r="U141" s="435">
        <f>SUM(T141:T141)</f>
        <v>1</v>
      </c>
      <c r="V141" s="435">
        <f xml:space="preserve"> IF(U141=2,0,0)</f>
        <v>0</v>
      </c>
      <c r="W141" s="50"/>
      <c r="X141" s="806" t="s">
        <v>29</v>
      </c>
    </row>
    <row r="142" spans="2:25" ht="156" customHeight="1" x14ac:dyDescent="0.2">
      <c r="B142" s="926" t="s">
        <v>196</v>
      </c>
      <c r="C142" s="861">
        <v>1</v>
      </c>
      <c r="D142" s="862"/>
      <c r="E142" s="863"/>
      <c r="F142" s="409" t="s">
        <v>842</v>
      </c>
      <c r="G142" s="637" t="s">
        <v>871</v>
      </c>
      <c r="H142" s="360"/>
      <c r="I142" s="361"/>
      <c r="J142" s="409" t="s">
        <v>978</v>
      </c>
      <c r="K142" s="355"/>
      <c r="L142" s="356">
        <f t="shared" si="10"/>
        <v>0</v>
      </c>
      <c r="M142" s="878">
        <f>SUM(L142:L143)</f>
        <v>0</v>
      </c>
      <c r="N142" s="878" t="str">
        <f>IF(AND(N141=0,M142=2),1,"")</f>
        <v/>
      </c>
      <c r="O142" s="232" t="s">
        <v>28</v>
      </c>
      <c r="P142" s="228">
        <f t="shared" si="11"/>
        <v>1</v>
      </c>
      <c r="Q142" s="766">
        <f>SUM(P142:P143)</f>
        <v>2</v>
      </c>
      <c r="R142" s="769">
        <f>IF(AND(R141=0,Q142=2),1,"")</f>
        <v>1</v>
      </c>
      <c r="S142" s="466" t="s">
        <v>28</v>
      </c>
      <c r="T142" s="432">
        <f t="shared" si="9"/>
        <v>1</v>
      </c>
      <c r="U142" s="818">
        <f>SUM(T142:T143)</f>
        <v>2</v>
      </c>
      <c r="V142" s="818">
        <f>IF(AND(V141=0,U142=2),1,"")</f>
        <v>1</v>
      </c>
      <c r="W142" s="50"/>
      <c r="X142" s="807"/>
    </row>
    <row r="143" spans="2:25" ht="48" customHeight="1" x14ac:dyDescent="0.2">
      <c r="B143" s="926"/>
      <c r="C143" s="875"/>
      <c r="D143" s="876"/>
      <c r="E143" s="877"/>
      <c r="F143" s="409" t="s">
        <v>843</v>
      </c>
      <c r="G143" s="637" t="s">
        <v>871</v>
      </c>
      <c r="H143" s="360"/>
      <c r="I143" s="361"/>
      <c r="J143" s="409" t="s">
        <v>978</v>
      </c>
      <c r="K143" s="355"/>
      <c r="L143" s="356">
        <f t="shared" si="10"/>
        <v>0</v>
      </c>
      <c r="M143" s="879"/>
      <c r="N143" s="879"/>
      <c r="O143" s="232" t="s">
        <v>28</v>
      </c>
      <c r="P143" s="228">
        <f t="shared" si="11"/>
        <v>1</v>
      </c>
      <c r="Q143" s="767"/>
      <c r="R143" s="770"/>
      <c r="S143" s="466" t="s">
        <v>28</v>
      </c>
      <c r="T143" s="432">
        <f t="shared" si="9"/>
        <v>1</v>
      </c>
      <c r="U143" s="819"/>
      <c r="V143" s="819"/>
      <c r="W143" s="50"/>
      <c r="X143" s="807"/>
    </row>
    <row r="144" spans="2:25" ht="93" customHeight="1" x14ac:dyDescent="0.2">
      <c r="B144" s="926" t="s">
        <v>495</v>
      </c>
      <c r="C144" s="861">
        <v>2</v>
      </c>
      <c r="D144" s="862"/>
      <c r="E144" s="863"/>
      <c r="F144" s="406" t="s">
        <v>844</v>
      </c>
      <c r="G144" s="406" t="s">
        <v>871</v>
      </c>
      <c r="H144" s="360"/>
      <c r="I144" s="361"/>
      <c r="J144" s="409" t="s">
        <v>1020</v>
      </c>
      <c r="K144" s="355"/>
      <c r="L144" s="356">
        <f t="shared" si="10"/>
        <v>0</v>
      </c>
      <c r="M144" s="878">
        <f>SUM(L144:L147)</f>
        <v>0</v>
      </c>
      <c r="N144" s="878" t="str">
        <f>IF(AND(N141=0,N142=1,M144=4),2,"")</f>
        <v/>
      </c>
      <c r="O144" s="232" t="s">
        <v>28</v>
      </c>
      <c r="P144" s="228">
        <f t="shared" si="11"/>
        <v>1</v>
      </c>
      <c r="Q144" s="766">
        <f>SUM(P144:P147)</f>
        <v>4</v>
      </c>
      <c r="R144" s="769">
        <f>IF(AND(R141=0,R142=1,Q144=4),2,"")</f>
        <v>2</v>
      </c>
      <c r="S144" s="466" t="s">
        <v>28</v>
      </c>
      <c r="T144" s="432">
        <f t="shared" si="9"/>
        <v>1</v>
      </c>
      <c r="U144" s="818">
        <f>SUM(T144:T147)</f>
        <v>4</v>
      </c>
      <c r="V144" s="818">
        <f>IF(AND(V141=0,V142=1,U144=4),2,"")</f>
        <v>2</v>
      </c>
      <c r="W144" s="50" t="s">
        <v>1056</v>
      </c>
      <c r="X144" s="807"/>
    </row>
    <row r="145" spans="2:24" ht="46.5" customHeight="1" x14ac:dyDescent="0.2">
      <c r="B145" s="926"/>
      <c r="C145" s="875"/>
      <c r="D145" s="876"/>
      <c r="E145" s="877"/>
      <c r="F145" s="409" t="s">
        <v>843</v>
      </c>
      <c r="G145" s="406" t="s">
        <v>871</v>
      </c>
      <c r="H145" s="360"/>
      <c r="I145" s="361"/>
      <c r="J145" s="409" t="s">
        <v>978</v>
      </c>
      <c r="K145" s="355"/>
      <c r="L145" s="356">
        <f t="shared" si="10"/>
        <v>0</v>
      </c>
      <c r="M145" s="879"/>
      <c r="N145" s="879"/>
      <c r="O145" s="232" t="s">
        <v>28</v>
      </c>
      <c r="P145" s="228">
        <f t="shared" si="11"/>
        <v>1</v>
      </c>
      <c r="Q145" s="767"/>
      <c r="R145" s="770"/>
      <c r="S145" s="466" t="s">
        <v>28</v>
      </c>
      <c r="T145" s="432">
        <f t="shared" si="9"/>
        <v>1</v>
      </c>
      <c r="U145" s="819"/>
      <c r="V145" s="819"/>
      <c r="W145" s="50"/>
      <c r="X145" s="807"/>
    </row>
    <row r="146" spans="2:24" ht="144.75" customHeight="1" x14ac:dyDescent="0.2">
      <c r="B146" s="926"/>
      <c r="C146" s="875"/>
      <c r="D146" s="876"/>
      <c r="E146" s="877"/>
      <c r="F146" s="406" t="s">
        <v>845</v>
      </c>
      <c r="G146" s="406" t="s">
        <v>892</v>
      </c>
      <c r="H146" s="360"/>
      <c r="I146" s="361"/>
      <c r="J146" s="409" t="s">
        <v>980</v>
      </c>
      <c r="K146" s="355"/>
      <c r="L146" s="356">
        <f t="shared" si="10"/>
        <v>0</v>
      </c>
      <c r="M146" s="879"/>
      <c r="N146" s="879"/>
      <c r="O146" s="232" t="s">
        <v>28</v>
      </c>
      <c r="P146" s="228">
        <f t="shared" si="11"/>
        <v>1</v>
      </c>
      <c r="Q146" s="767"/>
      <c r="R146" s="770"/>
      <c r="S146" s="466" t="s">
        <v>28</v>
      </c>
      <c r="T146" s="432">
        <f t="shared" si="9"/>
        <v>1</v>
      </c>
      <c r="U146" s="819"/>
      <c r="V146" s="819"/>
      <c r="W146" s="50"/>
      <c r="X146" s="807"/>
    </row>
    <row r="147" spans="2:24" ht="69" customHeight="1" x14ac:dyDescent="0.2">
      <c r="B147" s="926"/>
      <c r="C147" s="875"/>
      <c r="D147" s="876"/>
      <c r="E147" s="877"/>
      <c r="F147" s="425" t="s">
        <v>846</v>
      </c>
      <c r="G147" s="409" t="s">
        <v>977</v>
      </c>
      <c r="H147" s="360"/>
      <c r="I147" s="361"/>
      <c r="J147" s="537"/>
      <c r="K147" s="355"/>
      <c r="L147" s="356">
        <f t="shared" si="10"/>
        <v>0</v>
      </c>
      <c r="M147" s="879"/>
      <c r="N147" s="879"/>
      <c r="O147" s="232" t="s">
        <v>28</v>
      </c>
      <c r="P147" s="228">
        <f t="shared" si="11"/>
        <v>1</v>
      </c>
      <c r="Q147" s="767"/>
      <c r="R147" s="770"/>
      <c r="S147" s="466" t="s">
        <v>28</v>
      </c>
      <c r="T147" s="432">
        <f t="shared" si="9"/>
        <v>1</v>
      </c>
      <c r="U147" s="819"/>
      <c r="V147" s="819"/>
      <c r="W147" s="50"/>
      <c r="X147" s="807"/>
    </row>
    <row r="148" spans="2:24" ht="122.25" customHeight="1" x14ac:dyDescent="0.2">
      <c r="B148" s="902" t="s">
        <v>496</v>
      </c>
      <c r="C148" s="904">
        <v>3</v>
      </c>
      <c r="D148" s="862"/>
      <c r="E148" s="863"/>
      <c r="F148" s="424" t="s">
        <v>809</v>
      </c>
      <c r="G148" s="360"/>
      <c r="H148" s="360"/>
      <c r="I148" s="361"/>
      <c r="J148" s="537"/>
      <c r="K148" s="355"/>
      <c r="L148" s="356">
        <f t="shared" si="10"/>
        <v>0</v>
      </c>
      <c r="M148" s="878">
        <f>SUM(L148:L152)</f>
        <v>0</v>
      </c>
      <c r="N148" s="878" t="str">
        <f>IF(AND(N141=0,N142=1,N144=2,M148=5),3,"")</f>
        <v/>
      </c>
      <c r="O148" s="232" t="s">
        <v>121</v>
      </c>
      <c r="P148" s="228">
        <f t="shared" si="11"/>
        <v>0</v>
      </c>
      <c r="Q148" s="766">
        <f>SUM(P148:P152)</f>
        <v>0</v>
      </c>
      <c r="R148" s="769" t="str">
        <f>IF(AND(R141=0,R142=1,R144=2,Q148=5),3,"")</f>
        <v/>
      </c>
      <c r="S148" s="466"/>
      <c r="T148" s="432">
        <f t="shared" si="9"/>
        <v>0</v>
      </c>
      <c r="U148" s="818">
        <f>SUM(T148:T152)</f>
        <v>0</v>
      </c>
      <c r="V148" s="818" t="str">
        <f>IF(AND(V141=0,V142=1,V144=2,U148=5),3,"")</f>
        <v/>
      </c>
      <c r="W148" s="50"/>
      <c r="X148" s="807"/>
    </row>
    <row r="149" spans="2:24" ht="101.25" customHeight="1" x14ac:dyDescent="0.2">
      <c r="B149" s="902"/>
      <c r="C149" s="905"/>
      <c r="D149" s="876"/>
      <c r="E149" s="877"/>
      <c r="F149" s="582" t="s">
        <v>850</v>
      </c>
      <c r="G149" s="360"/>
      <c r="H149" s="360"/>
      <c r="I149" s="361"/>
      <c r="J149" s="537"/>
      <c r="K149" s="355"/>
      <c r="L149" s="356">
        <f t="shared" si="10"/>
        <v>0</v>
      </c>
      <c r="M149" s="879"/>
      <c r="N149" s="879"/>
      <c r="O149" s="232"/>
      <c r="P149" s="228">
        <f t="shared" si="11"/>
        <v>0</v>
      </c>
      <c r="Q149" s="767"/>
      <c r="R149" s="770"/>
      <c r="S149" s="466"/>
      <c r="T149" s="432">
        <f t="shared" si="9"/>
        <v>0</v>
      </c>
      <c r="U149" s="819"/>
      <c r="V149" s="819"/>
      <c r="W149" s="50"/>
      <c r="X149" s="807"/>
    </row>
    <row r="150" spans="2:24" ht="158.25" customHeight="1" x14ac:dyDescent="0.2">
      <c r="B150" s="902"/>
      <c r="C150" s="905"/>
      <c r="D150" s="876"/>
      <c r="E150" s="877"/>
      <c r="F150" s="424" t="s">
        <v>847</v>
      </c>
      <c r="G150" s="360"/>
      <c r="H150" s="360"/>
      <c r="I150" s="361"/>
      <c r="J150" s="537"/>
      <c r="K150" s="355"/>
      <c r="L150" s="356">
        <f t="shared" si="10"/>
        <v>0</v>
      </c>
      <c r="M150" s="879"/>
      <c r="N150" s="879"/>
      <c r="O150" s="232"/>
      <c r="P150" s="228">
        <f t="shared" si="11"/>
        <v>0</v>
      </c>
      <c r="Q150" s="767"/>
      <c r="R150" s="770"/>
      <c r="S150" s="466"/>
      <c r="T150" s="432">
        <f t="shared" si="9"/>
        <v>0</v>
      </c>
      <c r="U150" s="819"/>
      <c r="V150" s="819"/>
      <c r="W150" s="50"/>
      <c r="X150" s="807"/>
    </row>
    <row r="151" spans="2:24" ht="118.5" customHeight="1" x14ac:dyDescent="0.2">
      <c r="B151" s="902"/>
      <c r="C151" s="905"/>
      <c r="D151" s="876"/>
      <c r="E151" s="877"/>
      <c r="F151" s="582" t="s">
        <v>848</v>
      </c>
      <c r="G151" s="360"/>
      <c r="H151" s="360"/>
      <c r="I151" s="361"/>
      <c r="J151" s="537"/>
      <c r="K151" s="355"/>
      <c r="L151" s="356">
        <f t="shared" si="10"/>
        <v>0</v>
      </c>
      <c r="M151" s="879"/>
      <c r="N151" s="879"/>
      <c r="O151" s="232"/>
      <c r="P151" s="228">
        <f t="shared" si="11"/>
        <v>0</v>
      </c>
      <c r="Q151" s="767"/>
      <c r="R151" s="770"/>
      <c r="S151" s="466"/>
      <c r="T151" s="432">
        <f t="shared" si="9"/>
        <v>0</v>
      </c>
      <c r="U151" s="819"/>
      <c r="V151" s="819"/>
      <c r="W151" s="50"/>
      <c r="X151" s="807"/>
    </row>
    <row r="152" spans="2:24" ht="60" customHeight="1" x14ac:dyDescent="0.2">
      <c r="B152" s="902"/>
      <c r="C152" s="905"/>
      <c r="D152" s="876"/>
      <c r="E152" s="877"/>
      <c r="F152" s="426" t="s">
        <v>849</v>
      </c>
      <c r="G152" s="360"/>
      <c r="H152" s="360"/>
      <c r="I152" s="361"/>
      <c r="J152" s="537"/>
      <c r="K152" s="355"/>
      <c r="L152" s="356">
        <f t="shared" si="10"/>
        <v>0</v>
      </c>
      <c r="M152" s="879"/>
      <c r="N152" s="879"/>
      <c r="O152" s="232"/>
      <c r="P152" s="228">
        <f t="shared" si="11"/>
        <v>0</v>
      </c>
      <c r="Q152" s="767"/>
      <c r="R152" s="770"/>
      <c r="S152" s="466"/>
      <c r="T152" s="432">
        <f t="shared" si="9"/>
        <v>0</v>
      </c>
      <c r="U152" s="819"/>
      <c r="V152" s="819"/>
      <c r="W152" s="50"/>
      <c r="X152" s="807"/>
    </row>
    <row r="153" spans="2:24" ht="49.5" customHeight="1" x14ac:dyDescent="0.2">
      <c r="B153" s="926" t="s">
        <v>497</v>
      </c>
      <c r="C153" s="861">
        <v>4</v>
      </c>
      <c r="D153" s="862"/>
      <c r="E153" s="863"/>
      <c r="F153" s="427" t="s">
        <v>851</v>
      </c>
      <c r="G153" s="383"/>
      <c r="H153" s="383"/>
      <c r="I153" s="384"/>
      <c r="J153" s="537"/>
      <c r="K153" s="355"/>
      <c r="L153" s="356">
        <f t="shared" si="10"/>
        <v>0</v>
      </c>
      <c r="M153" s="878">
        <f>SUM(L153:L155)</f>
        <v>0</v>
      </c>
      <c r="N153" s="878" t="str">
        <f>IF(AND(N141=0,N142=1,N144=2,N148=3,M153=3),4,"")</f>
        <v/>
      </c>
      <c r="O153" s="232"/>
      <c r="P153" s="228">
        <f>IF(OR(O153="прийнято", O153="доопрацьовано після верифікації"),1,0)</f>
        <v>0</v>
      </c>
      <c r="Q153" s="766">
        <f>SUM(P153:P155)</f>
        <v>0</v>
      </c>
      <c r="R153" s="769" t="str">
        <f>IF(AND(R141=0,R142=1,R144=2,R148=3,Q153=3),4,"")</f>
        <v/>
      </c>
      <c r="S153" s="466"/>
      <c r="T153" s="432">
        <f t="shared" si="9"/>
        <v>0</v>
      </c>
      <c r="U153" s="818">
        <f>SUM(T153:T155)</f>
        <v>0</v>
      </c>
      <c r="V153" s="818" t="str">
        <f>IF(AND(V141=0,V142=1,V144=2,V148=3,U153=3),4,"")</f>
        <v/>
      </c>
      <c r="W153" s="50"/>
      <c r="X153" s="807"/>
    </row>
    <row r="154" spans="2:24" ht="68.25" customHeight="1" x14ac:dyDescent="0.2">
      <c r="B154" s="926"/>
      <c r="C154" s="875"/>
      <c r="D154" s="876"/>
      <c r="E154" s="877"/>
      <c r="F154" s="583" t="s">
        <v>852</v>
      </c>
      <c r="G154" s="383"/>
      <c r="H154" s="383"/>
      <c r="I154" s="384"/>
      <c r="J154" s="537"/>
      <c r="K154" s="355"/>
      <c r="L154" s="356">
        <f t="shared" si="10"/>
        <v>0</v>
      </c>
      <c r="M154" s="879"/>
      <c r="N154" s="879"/>
      <c r="O154" s="232"/>
      <c r="P154" s="228">
        <f>IF(OR(O154="прийнято", O154="доопрацьовано після верифікації"),1,0)</f>
        <v>0</v>
      </c>
      <c r="Q154" s="767"/>
      <c r="R154" s="770"/>
      <c r="S154" s="466"/>
      <c r="T154" s="432">
        <f t="shared" si="9"/>
        <v>0</v>
      </c>
      <c r="U154" s="819"/>
      <c r="V154" s="819"/>
      <c r="W154" s="564"/>
      <c r="X154" s="807"/>
    </row>
    <row r="155" spans="2:24" ht="67.5" customHeight="1" x14ac:dyDescent="0.2">
      <c r="B155" s="926"/>
      <c r="C155" s="875"/>
      <c r="D155" s="876"/>
      <c r="E155" s="877"/>
      <c r="F155" s="413" t="s">
        <v>631</v>
      </c>
      <c r="G155" s="383"/>
      <c r="H155" s="383"/>
      <c r="I155" s="384"/>
      <c r="J155" s="537"/>
      <c r="K155" s="355"/>
      <c r="L155" s="356">
        <f t="shared" si="10"/>
        <v>0</v>
      </c>
      <c r="M155" s="879"/>
      <c r="N155" s="879"/>
      <c r="O155" s="232"/>
      <c r="P155" s="228">
        <f t="shared" si="11"/>
        <v>0</v>
      </c>
      <c r="Q155" s="767"/>
      <c r="R155" s="770"/>
      <c r="S155" s="466"/>
      <c r="T155" s="432">
        <f t="shared" si="9"/>
        <v>0</v>
      </c>
      <c r="U155" s="819"/>
      <c r="V155" s="819"/>
      <c r="W155" s="50"/>
      <c r="X155" s="807"/>
    </row>
    <row r="156" spans="2:24" ht="51" x14ac:dyDescent="0.2">
      <c r="B156" s="926" t="s">
        <v>717</v>
      </c>
      <c r="C156" s="861">
        <v>5</v>
      </c>
      <c r="D156" s="862"/>
      <c r="E156" s="863"/>
      <c r="F156" s="413" t="s">
        <v>715</v>
      </c>
      <c r="G156" s="363"/>
      <c r="H156" s="363"/>
      <c r="I156" s="364"/>
      <c r="J156" s="537"/>
      <c r="K156" s="355"/>
      <c r="L156" s="356">
        <f t="shared" si="10"/>
        <v>0</v>
      </c>
      <c r="M156" s="878">
        <f>SUM(L156:L160)</f>
        <v>0</v>
      </c>
      <c r="N156" s="878" t="str">
        <f>IF(AND(N141=0,N142=1,N144=2,N148=3,N153=4,M156=5),5,"")</f>
        <v/>
      </c>
      <c r="O156" s="232"/>
      <c r="P156" s="228">
        <f t="shared" si="11"/>
        <v>0</v>
      </c>
      <c r="Q156" s="766">
        <f>SUM(P156:P160)</f>
        <v>0</v>
      </c>
      <c r="R156" s="769" t="str">
        <f>IF(AND(R141=0,R142=1,R144=2,R148=3,R153=4,Q156=5),5,"")</f>
        <v/>
      </c>
      <c r="S156" s="466"/>
      <c r="T156" s="433">
        <f t="shared" si="9"/>
        <v>0</v>
      </c>
      <c r="U156" s="817">
        <f>SUM(T156:T160)</f>
        <v>0</v>
      </c>
      <c r="V156" s="817" t="str">
        <f>IF(AND(V141=0,V142=1,V144=2,V148=3,V153=4,U156=5),5,"")</f>
        <v/>
      </c>
      <c r="W156" s="274"/>
      <c r="X156" s="807"/>
    </row>
    <row r="157" spans="2:24" ht="81.75" customHeight="1" x14ac:dyDescent="0.2">
      <c r="B157" s="926"/>
      <c r="C157" s="875"/>
      <c r="D157" s="876"/>
      <c r="E157" s="877"/>
      <c r="F157" s="413" t="s">
        <v>716</v>
      </c>
      <c r="G157" s="360"/>
      <c r="H157" s="360"/>
      <c r="I157" s="361"/>
      <c r="J157" s="537"/>
      <c r="K157" s="355"/>
      <c r="L157" s="356">
        <f t="shared" si="10"/>
        <v>0</v>
      </c>
      <c r="M157" s="879"/>
      <c r="N157" s="879"/>
      <c r="O157" s="232"/>
      <c r="P157" s="228">
        <f t="shared" si="11"/>
        <v>0</v>
      </c>
      <c r="Q157" s="767"/>
      <c r="R157" s="770"/>
      <c r="S157" s="466"/>
      <c r="T157" s="433">
        <f t="shared" si="9"/>
        <v>0</v>
      </c>
      <c r="U157" s="817"/>
      <c r="V157" s="817"/>
      <c r="W157" s="274"/>
      <c r="X157" s="807"/>
    </row>
    <row r="158" spans="2:24" ht="209.25" customHeight="1" x14ac:dyDescent="0.2">
      <c r="B158" s="926"/>
      <c r="C158" s="875"/>
      <c r="D158" s="876"/>
      <c r="E158" s="877"/>
      <c r="F158" s="413" t="s">
        <v>853</v>
      </c>
      <c r="G158" s="360"/>
      <c r="H158" s="360"/>
      <c r="I158" s="361"/>
      <c r="J158" s="537"/>
      <c r="K158" s="355"/>
      <c r="L158" s="356">
        <f t="shared" si="10"/>
        <v>0</v>
      </c>
      <c r="M158" s="879"/>
      <c r="N158" s="879"/>
      <c r="O158" s="232"/>
      <c r="P158" s="228">
        <f t="shared" si="11"/>
        <v>0</v>
      </c>
      <c r="Q158" s="767"/>
      <c r="R158" s="770"/>
      <c r="S158" s="466"/>
      <c r="T158" s="433">
        <f t="shared" si="9"/>
        <v>0</v>
      </c>
      <c r="U158" s="817"/>
      <c r="V158" s="817"/>
      <c r="W158" s="274"/>
      <c r="X158" s="807"/>
    </row>
    <row r="159" spans="2:24" ht="65.25" customHeight="1" x14ac:dyDescent="0.2">
      <c r="B159" s="926"/>
      <c r="C159" s="875"/>
      <c r="D159" s="876"/>
      <c r="E159" s="877"/>
      <c r="F159" s="428" t="s">
        <v>854</v>
      </c>
      <c r="G159" s="360"/>
      <c r="H159" s="360"/>
      <c r="I159" s="361"/>
      <c r="J159" s="537"/>
      <c r="K159" s="355"/>
      <c r="L159" s="356">
        <f t="shared" si="10"/>
        <v>0</v>
      </c>
      <c r="M159" s="879"/>
      <c r="N159" s="879"/>
      <c r="O159" s="232"/>
      <c r="P159" s="228">
        <f t="shared" si="11"/>
        <v>0</v>
      </c>
      <c r="Q159" s="767"/>
      <c r="R159" s="770"/>
      <c r="S159" s="466"/>
      <c r="T159" s="433">
        <f t="shared" si="9"/>
        <v>0</v>
      </c>
      <c r="U159" s="817"/>
      <c r="V159" s="817"/>
      <c r="W159" s="274"/>
      <c r="X159" s="807"/>
    </row>
    <row r="160" spans="2:24" ht="57" customHeight="1" x14ac:dyDescent="0.2">
      <c r="B160" s="926"/>
      <c r="C160" s="864"/>
      <c r="D160" s="865"/>
      <c r="E160" s="866"/>
      <c r="F160" s="413" t="s">
        <v>855</v>
      </c>
      <c r="G160" s="360"/>
      <c r="H160" s="360"/>
      <c r="I160" s="361"/>
      <c r="J160" s="537"/>
      <c r="K160" s="355"/>
      <c r="L160" s="356">
        <f t="shared" si="10"/>
        <v>0</v>
      </c>
      <c r="M160" s="879"/>
      <c r="N160" s="879"/>
      <c r="O160" s="232"/>
      <c r="P160" s="228">
        <f t="shared" si="11"/>
        <v>0</v>
      </c>
      <c r="Q160" s="767"/>
      <c r="R160" s="770"/>
      <c r="S160" s="466"/>
      <c r="T160" s="433">
        <f t="shared" si="9"/>
        <v>0</v>
      </c>
      <c r="U160" s="817"/>
      <c r="V160" s="817"/>
      <c r="W160" s="274"/>
      <c r="X160" s="807"/>
    </row>
    <row r="161" spans="2:25" s="36" customFormat="1" ht="15.75" x14ac:dyDescent="0.2">
      <c r="B161" s="385"/>
      <c r="C161" s="386"/>
      <c r="D161" s="386"/>
      <c r="E161" s="386"/>
      <c r="F161" s="387"/>
      <c r="G161" s="388"/>
      <c r="H161" s="388"/>
      <c r="I161" s="388"/>
      <c r="J161" s="538"/>
      <c r="K161" s="371"/>
      <c r="L161" s="372"/>
      <c r="M161" s="373"/>
      <c r="N161" s="374"/>
      <c r="O161" s="207"/>
      <c r="P161" s="230"/>
      <c r="Q161" s="230"/>
      <c r="R161" s="230"/>
      <c r="S161" s="207"/>
      <c r="T161" s="52"/>
      <c r="U161" s="43"/>
      <c r="V161" s="43"/>
      <c r="W161" s="42"/>
      <c r="X161" s="42"/>
      <c r="Y161" s="121"/>
    </row>
    <row r="162" spans="2:25" ht="18" x14ac:dyDescent="0.2">
      <c r="B162" s="925" t="s">
        <v>191</v>
      </c>
      <c r="C162" s="893"/>
      <c r="D162" s="893"/>
      <c r="E162" s="893"/>
      <c r="F162" s="894"/>
      <c r="G162" s="893"/>
      <c r="H162" s="894"/>
      <c r="I162" s="894"/>
      <c r="J162" s="893"/>
      <c r="K162" s="894"/>
      <c r="L162" s="894"/>
      <c r="M162" s="894"/>
      <c r="N162" s="894"/>
      <c r="O162" s="894"/>
      <c r="P162" s="894"/>
      <c r="Q162" s="894"/>
      <c r="R162" s="894"/>
      <c r="S162" s="894"/>
      <c r="T162" s="894"/>
      <c r="U162" s="894"/>
      <c r="V162" s="894"/>
      <c r="W162" s="894"/>
      <c r="X162" s="4"/>
    </row>
    <row r="163" spans="2:25" ht="48.75" customHeight="1" x14ac:dyDescent="0.2">
      <c r="B163" s="429" t="s">
        <v>197</v>
      </c>
      <c r="C163" s="861">
        <v>0</v>
      </c>
      <c r="D163" s="862"/>
      <c r="E163" s="863"/>
      <c r="F163" s="430" t="s">
        <v>356</v>
      </c>
      <c r="G163" s="425" t="s">
        <v>979</v>
      </c>
      <c r="H163" s="425" t="s">
        <v>1033</v>
      </c>
      <c r="I163" s="425" t="s">
        <v>1034</v>
      </c>
      <c r="J163" s="537"/>
      <c r="K163" s="355"/>
      <c r="L163" s="356">
        <f t="shared" ref="L163:L193" si="12">IF(K163="виконано, є підтвердження",1,0)</f>
        <v>0</v>
      </c>
      <c r="M163" s="389">
        <f>SUM(L163:L163)</f>
        <v>0</v>
      </c>
      <c r="N163" s="389">
        <f xml:space="preserve"> IF(M163=1,0,0)</f>
        <v>0</v>
      </c>
      <c r="O163" s="232" t="s">
        <v>28</v>
      </c>
      <c r="P163" s="228">
        <f t="shared" ref="P163:P193" si="13">IF(OR(O163="прийнято", O163="доопрацьовано після верифікації"),1,0)</f>
        <v>1</v>
      </c>
      <c r="Q163" s="312">
        <f>SUM(P163:P163)</f>
        <v>1</v>
      </c>
      <c r="R163" s="311">
        <f xml:space="preserve"> IF(Q163=1,0,0)</f>
        <v>0</v>
      </c>
      <c r="S163" s="466" t="s">
        <v>28</v>
      </c>
      <c r="T163" s="432">
        <f t="shared" si="9"/>
        <v>1</v>
      </c>
      <c r="U163" s="435">
        <f>SUM(T163:T163)</f>
        <v>1</v>
      </c>
      <c r="V163" s="435">
        <f xml:space="preserve"> IF(U163=1,0,0)</f>
        <v>0</v>
      </c>
      <c r="W163" s="50"/>
      <c r="X163" s="808" t="s">
        <v>29</v>
      </c>
    </row>
    <row r="164" spans="2:25" ht="54.75" customHeight="1" x14ac:dyDescent="0.3">
      <c r="B164" s="926" t="s">
        <v>357</v>
      </c>
      <c r="C164" s="861">
        <v>1</v>
      </c>
      <c r="D164" s="862"/>
      <c r="E164" s="863"/>
      <c r="F164" s="625" t="s">
        <v>718</v>
      </c>
      <c r="G164" s="626"/>
      <c r="H164" s="443"/>
      <c r="I164" s="604"/>
      <c r="J164" s="537" t="s">
        <v>954</v>
      </c>
      <c r="K164" s="355"/>
      <c r="L164" s="356">
        <f t="shared" si="12"/>
        <v>0</v>
      </c>
      <c r="M164" s="878">
        <f>SUM(L164:L167)</f>
        <v>0</v>
      </c>
      <c r="N164" s="878" t="str">
        <f>IF(AND(N163=0,M164=4),1,"")</f>
        <v/>
      </c>
      <c r="O164" s="232" t="s">
        <v>121</v>
      </c>
      <c r="P164" s="228">
        <f t="shared" si="13"/>
        <v>0</v>
      </c>
      <c r="Q164" s="766">
        <f>SUM(P164:P167)</f>
        <v>0</v>
      </c>
      <c r="R164" s="769" t="str">
        <f>IF(AND(R163=0,Q164=4),1,"")</f>
        <v/>
      </c>
      <c r="S164" s="466" t="s">
        <v>121</v>
      </c>
      <c r="T164" s="432">
        <f t="shared" ref="T164:T193" si="14">IF($S164="прийнято",1,0)</f>
        <v>0</v>
      </c>
      <c r="U164" s="818">
        <f>SUM(T164:T167)</f>
        <v>1</v>
      </c>
      <c r="V164" s="818" t="str">
        <f>IF(AND(V163=0,U164=4),1,"")</f>
        <v/>
      </c>
      <c r="W164" s="50"/>
      <c r="X164" s="807"/>
    </row>
    <row r="165" spans="2:25" ht="38.25" x14ac:dyDescent="0.2">
      <c r="B165" s="926"/>
      <c r="C165" s="875"/>
      <c r="D165" s="876"/>
      <c r="E165" s="877"/>
      <c r="F165" s="431" t="s">
        <v>358</v>
      </c>
      <c r="G165" s="431" t="s">
        <v>871</v>
      </c>
      <c r="H165" s="384"/>
      <c r="I165" s="360"/>
      <c r="J165" s="431" t="s">
        <v>1036</v>
      </c>
      <c r="K165" s="355"/>
      <c r="L165" s="356">
        <f t="shared" si="12"/>
        <v>0</v>
      </c>
      <c r="M165" s="879"/>
      <c r="N165" s="879"/>
      <c r="O165" s="232"/>
      <c r="P165" s="228">
        <f t="shared" si="13"/>
        <v>0</v>
      </c>
      <c r="Q165" s="767"/>
      <c r="R165" s="770"/>
      <c r="S165" s="466" t="s">
        <v>28</v>
      </c>
      <c r="T165" s="432">
        <f t="shared" si="14"/>
        <v>1</v>
      </c>
      <c r="U165" s="819"/>
      <c r="V165" s="819"/>
      <c r="W165" s="50"/>
      <c r="X165" s="807"/>
    </row>
    <row r="166" spans="2:25" ht="57" customHeight="1" x14ac:dyDescent="0.2">
      <c r="B166" s="926"/>
      <c r="C166" s="875"/>
      <c r="D166" s="876"/>
      <c r="E166" s="877"/>
      <c r="F166" s="431" t="s">
        <v>359</v>
      </c>
      <c r="G166" s="383"/>
      <c r="H166" s="383"/>
      <c r="I166" s="480"/>
      <c r="J166" s="537"/>
      <c r="K166" s="355"/>
      <c r="L166" s="356">
        <f t="shared" si="12"/>
        <v>0</v>
      </c>
      <c r="M166" s="879"/>
      <c r="N166" s="879"/>
      <c r="O166" s="232"/>
      <c r="P166" s="228">
        <f t="shared" si="13"/>
        <v>0</v>
      </c>
      <c r="Q166" s="767"/>
      <c r="R166" s="770"/>
      <c r="S166" s="466" t="s">
        <v>121</v>
      </c>
      <c r="T166" s="432">
        <f t="shared" si="14"/>
        <v>0</v>
      </c>
      <c r="U166" s="819"/>
      <c r="V166" s="819"/>
      <c r="W166" s="50"/>
      <c r="X166" s="807"/>
    </row>
    <row r="167" spans="2:25" ht="66.75" customHeight="1" x14ac:dyDescent="0.2">
      <c r="B167" s="926"/>
      <c r="C167" s="875"/>
      <c r="D167" s="876"/>
      <c r="E167" s="877"/>
      <c r="F167" s="431" t="s">
        <v>560</v>
      </c>
      <c r="G167" s="632"/>
      <c r="H167" s="383"/>
      <c r="I167" s="604"/>
      <c r="J167" s="537"/>
      <c r="K167" s="355"/>
      <c r="L167" s="356">
        <f t="shared" si="12"/>
        <v>0</v>
      </c>
      <c r="M167" s="879"/>
      <c r="N167" s="879"/>
      <c r="O167" s="232"/>
      <c r="P167" s="228">
        <f t="shared" si="13"/>
        <v>0</v>
      </c>
      <c r="Q167" s="767"/>
      <c r="R167" s="770"/>
      <c r="S167" s="466" t="s">
        <v>121</v>
      </c>
      <c r="T167" s="432">
        <f t="shared" si="14"/>
        <v>0</v>
      </c>
      <c r="U167" s="819"/>
      <c r="V167" s="819"/>
      <c r="W167" s="50"/>
      <c r="X167" s="807"/>
    </row>
    <row r="168" spans="2:25" ht="45.95" customHeight="1" x14ac:dyDescent="0.2">
      <c r="B168" s="926" t="s">
        <v>360</v>
      </c>
      <c r="C168" s="861">
        <v>2</v>
      </c>
      <c r="D168" s="862"/>
      <c r="E168" s="863"/>
      <c r="F168" s="431" t="s">
        <v>361</v>
      </c>
      <c r="G168" s="632" t="s">
        <v>871</v>
      </c>
      <c r="H168" s="384"/>
      <c r="I168" s="361"/>
      <c r="J168" s="631" t="s">
        <v>953</v>
      </c>
      <c r="K168" s="544"/>
      <c r="L168" s="356">
        <f t="shared" si="12"/>
        <v>0</v>
      </c>
      <c r="M168" s="878">
        <f>SUM(L168:L173)</f>
        <v>0</v>
      </c>
      <c r="N168" s="878" t="str">
        <f>IF(AND(N163=0,N164=1,M168=6),2,"")</f>
        <v/>
      </c>
      <c r="O168" s="232" t="s">
        <v>28</v>
      </c>
      <c r="P168" s="228">
        <f t="shared" si="13"/>
        <v>1</v>
      </c>
      <c r="Q168" s="766">
        <f>SUM(P168:P173)</f>
        <v>5</v>
      </c>
      <c r="R168" s="769" t="str">
        <f>IF(AND(R163=0,R164=1,Q168=6),2,"")</f>
        <v/>
      </c>
      <c r="S168" s="466" t="s">
        <v>28</v>
      </c>
      <c r="T168" s="432">
        <f t="shared" si="14"/>
        <v>1</v>
      </c>
      <c r="U168" s="818">
        <f>SUM(T168:T173)</f>
        <v>4</v>
      </c>
      <c r="V168" s="818" t="str">
        <f>IF(AND(V163=0,V164=1,U168=6),2,"")</f>
        <v/>
      </c>
      <c r="W168" s="50"/>
      <c r="X168" s="807"/>
    </row>
    <row r="169" spans="2:25" ht="38.25" x14ac:dyDescent="0.2">
      <c r="B169" s="926"/>
      <c r="C169" s="875"/>
      <c r="D169" s="876"/>
      <c r="E169" s="877"/>
      <c r="F169" s="431" t="s">
        <v>362</v>
      </c>
      <c r="G169" s="431" t="s">
        <v>871</v>
      </c>
      <c r="H169" s="384"/>
      <c r="I169" s="361"/>
      <c r="J169" s="631" t="s">
        <v>953</v>
      </c>
      <c r="K169" s="544"/>
      <c r="L169" s="356">
        <f t="shared" si="12"/>
        <v>0</v>
      </c>
      <c r="M169" s="879"/>
      <c r="N169" s="879"/>
      <c r="O169" s="232" t="s">
        <v>28</v>
      </c>
      <c r="P169" s="228">
        <f t="shared" si="13"/>
        <v>1</v>
      </c>
      <c r="Q169" s="767"/>
      <c r="R169" s="770"/>
      <c r="S169" s="466" t="s">
        <v>121</v>
      </c>
      <c r="T169" s="432">
        <f t="shared" si="14"/>
        <v>0</v>
      </c>
      <c r="U169" s="819"/>
      <c r="V169" s="819"/>
      <c r="W169" s="50"/>
      <c r="X169" s="807"/>
    </row>
    <row r="170" spans="2:25" ht="47.45" customHeight="1" x14ac:dyDescent="0.2">
      <c r="B170" s="926"/>
      <c r="C170" s="875"/>
      <c r="D170" s="876"/>
      <c r="E170" s="877"/>
      <c r="F170" s="638" t="s">
        <v>363</v>
      </c>
      <c r="G170" s="638" t="s">
        <v>981</v>
      </c>
      <c r="H170" s="383"/>
      <c r="I170" s="480"/>
      <c r="J170" s="613" t="s">
        <v>982</v>
      </c>
      <c r="K170" s="544"/>
      <c r="L170" s="356">
        <f t="shared" si="12"/>
        <v>0</v>
      </c>
      <c r="M170" s="879"/>
      <c r="N170" s="879"/>
      <c r="O170" s="232" t="s">
        <v>28</v>
      </c>
      <c r="P170" s="228">
        <f t="shared" si="13"/>
        <v>1</v>
      </c>
      <c r="Q170" s="767"/>
      <c r="R170" s="770"/>
      <c r="S170" s="466" t="s">
        <v>28</v>
      </c>
      <c r="T170" s="432">
        <f t="shared" si="14"/>
        <v>1</v>
      </c>
      <c r="U170" s="819"/>
      <c r="V170" s="819"/>
      <c r="W170" s="50"/>
      <c r="X170" s="807"/>
    </row>
    <row r="171" spans="2:25" ht="50.1" customHeight="1" thickBot="1" x14ac:dyDescent="0.25">
      <c r="B171" s="926"/>
      <c r="C171" s="875"/>
      <c r="D171" s="876"/>
      <c r="E171" s="877"/>
      <c r="F171" s="410" t="s">
        <v>364</v>
      </c>
      <c r="G171" s="638" t="s">
        <v>983</v>
      </c>
      <c r="H171" s="443"/>
      <c r="I171" s="384"/>
      <c r="J171" s="617" t="s">
        <v>984</v>
      </c>
      <c r="K171" s="355"/>
      <c r="L171" s="356">
        <f t="shared" si="12"/>
        <v>0</v>
      </c>
      <c r="M171" s="879"/>
      <c r="N171" s="879"/>
      <c r="O171" s="232" t="s">
        <v>28</v>
      </c>
      <c r="P171" s="228">
        <f t="shared" si="13"/>
        <v>1</v>
      </c>
      <c r="Q171" s="767"/>
      <c r="R171" s="770"/>
      <c r="S171" s="466" t="s">
        <v>28</v>
      </c>
      <c r="T171" s="432">
        <f t="shared" si="14"/>
        <v>1</v>
      </c>
      <c r="U171" s="819"/>
      <c r="V171" s="819"/>
      <c r="W171" s="50"/>
      <c r="X171" s="807"/>
    </row>
    <row r="172" spans="2:25" ht="51.95" customHeight="1" thickBot="1" x14ac:dyDescent="0.25">
      <c r="B172" s="926"/>
      <c r="C172" s="875"/>
      <c r="D172" s="876"/>
      <c r="E172" s="877"/>
      <c r="F172" s="410" t="s">
        <v>365</v>
      </c>
      <c r="G172" s="638" t="s">
        <v>983</v>
      </c>
      <c r="H172" s="443"/>
      <c r="I172" s="384"/>
      <c r="J172" s="617" t="s">
        <v>984</v>
      </c>
      <c r="K172" s="355"/>
      <c r="L172" s="356">
        <f t="shared" si="12"/>
        <v>0</v>
      </c>
      <c r="M172" s="879"/>
      <c r="N172" s="879"/>
      <c r="O172" s="232" t="s">
        <v>28</v>
      </c>
      <c r="P172" s="228">
        <f t="shared" si="13"/>
        <v>1</v>
      </c>
      <c r="Q172" s="767"/>
      <c r="R172" s="770"/>
      <c r="S172" s="466" t="s">
        <v>28</v>
      </c>
      <c r="T172" s="432">
        <f t="shared" si="14"/>
        <v>1</v>
      </c>
      <c r="U172" s="819"/>
      <c r="V172" s="819"/>
      <c r="W172" s="50"/>
      <c r="X172" s="807"/>
    </row>
    <row r="173" spans="2:25" ht="30" customHeight="1" x14ac:dyDescent="0.2">
      <c r="B173" s="926"/>
      <c r="C173" s="864"/>
      <c r="D173" s="865"/>
      <c r="E173" s="866"/>
      <c r="F173" s="639" t="s">
        <v>366</v>
      </c>
      <c r="G173" s="360"/>
      <c r="H173" s="443"/>
      <c r="I173" s="384"/>
      <c r="J173" s="537"/>
      <c r="K173" s="355"/>
      <c r="L173" s="356">
        <f t="shared" si="12"/>
        <v>0</v>
      </c>
      <c r="M173" s="886"/>
      <c r="N173" s="886"/>
      <c r="O173" s="232" t="s">
        <v>121</v>
      </c>
      <c r="P173" s="228">
        <f t="shared" si="13"/>
        <v>0</v>
      </c>
      <c r="Q173" s="768"/>
      <c r="R173" s="771"/>
      <c r="S173" s="466" t="s">
        <v>121</v>
      </c>
      <c r="T173" s="432">
        <f t="shared" si="14"/>
        <v>0</v>
      </c>
      <c r="U173" s="820"/>
      <c r="V173" s="820"/>
      <c r="W173" s="50"/>
      <c r="X173" s="807"/>
    </row>
    <row r="174" spans="2:25" ht="51" x14ac:dyDescent="0.2">
      <c r="B174" s="926" t="s">
        <v>367</v>
      </c>
      <c r="C174" s="861">
        <v>3</v>
      </c>
      <c r="D174" s="862"/>
      <c r="E174" s="863"/>
      <c r="F174" s="431" t="s">
        <v>368</v>
      </c>
      <c r="G174" s="605"/>
      <c r="H174" s="383"/>
      <c r="I174" s="384"/>
      <c r="J174" s="537"/>
      <c r="K174" s="355"/>
      <c r="L174" s="356">
        <f t="shared" si="12"/>
        <v>0</v>
      </c>
      <c r="M174" s="878">
        <f>SUM(L174:L178)</f>
        <v>0</v>
      </c>
      <c r="N174" s="878" t="str">
        <f>IF(AND(N163=0,N164=1,N168=2,M174=5),3,"")</f>
        <v/>
      </c>
      <c r="O174" s="232"/>
      <c r="P174" s="228">
        <f t="shared" si="13"/>
        <v>0</v>
      </c>
      <c r="Q174" s="766">
        <f>SUM(P174:P178)</f>
        <v>0</v>
      </c>
      <c r="R174" s="769" t="str">
        <f>IF(AND(R163=0,R164=1,R168=2,Q174=5),3,"")</f>
        <v/>
      </c>
      <c r="S174" s="466"/>
      <c r="T174" s="432">
        <f t="shared" si="14"/>
        <v>0</v>
      </c>
      <c r="U174" s="818">
        <f>SUM(T174:T178)</f>
        <v>0</v>
      </c>
      <c r="V174" s="818" t="str">
        <f>IF(AND(V163=0,V164=1,V168=2,U174=5),3,"")</f>
        <v/>
      </c>
      <c r="W174" s="50"/>
      <c r="X174" s="807"/>
    </row>
    <row r="175" spans="2:25" ht="25.5" x14ac:dyDescent="0.2">
      <c r="B175" s="926"/>
      <c r="C175" s="875"/>
      <c r="D175" s="876"/>
      <c r="E175" s="877"/>
      <c r="F175" s="431" t="s">
        <v>369</v>
      </c>
      <c r="G175" s="383"/>
      <c r="H175" s="383"/>
      <c r="I175" s="384"/>
      <c r="J175" s="537"/>
      <c r="K175" s="355"/>
      <c r="L175" s="356">
        <f t="shared" si="12"/>
        <v>0</v>
      </c>
      <c r="M175" s="879"/>
      <c r="N175" s="879"/>
      <c r="O175" s="232"/>
      <c r="P175" s="228">
        <f t="shared" si="13"/>
        <v>0</v>
      </c>
      <c r="Q175" s="767"/>
      <c r="R175" s="770"/>
      <c r="S175" s="466"/>
      <c r="T175" s="432">
        <f t="shared" si="14"/>
        <v>0</v>
      </c>
      <c r="U175" s="819"/>
      <c r="V175" s="819"/>
      <c r="W175" s="50"/>
      <c r="X175" s="807"/>
    </row>
    <row r="176" spans="2:25" ht="38.25" x14ac:dyDescent="0.2">
      <c r="B176" s="926"/>
      <c r="C176" s="875"/>
      <c r="D176" s="876"/>
      <c r="E176" s="877"/>
      <c r="F176" s="431" t="s">
        <v>370</v>
      </c>
      <c r="G176" s="383"/>
      <c r="H176" s="383"/>
      <c r="I176" s="384"/>
      <c r="J176" s="537"/>
      <c r="K176" s="355"/>
      <c r="L176" s="356">
        <f t="shared" si="12"/>
        <v>0</v>
      </c>
      <c r="M176" s="879"/>
      <c r="N176" s="879"/>
      <c r="O176" s="232"/>
      <c r="P176" s="228">
        <f t="shared" si="13"/>
        <v>0</v>
      </c>
      <c r="Q176" s="767"/>
      <c r="R176" s="770"/>
      <c r="S176" s="466"/>
      <c r="T176" s="432">
        <f t="shared" si="14"/>
        <v>0</v>
      </c>
      <c r="U176" s="819"/>
      <c r="V176" s="819"/>
      <c r="W176" s="50"/>
      <c r="X176" s="807"/>
    </row>
    <row r="177" spans="2:24" ht="108.75" customHeight="1" x14ac:dyDescent="0.2">
      <c r="B177" s="926"/>
      <c r="C177" s="875"/>
      <c r="D177" s="876"/>
      <c r="E177" s="877"/>
      <c r="F177" s="431" t="s">
        <v>498</v>
      </c>
      <c r="G177" s="390"/>
      <c r="H177" s="390"/>
      <c r="I177" s="391"/>
      <c r="J177" s="537"/>
      <c r="K177" s="355"/>
      <c r="L177" s="356">
        <f t="shared" si="12"/>
        <v>0</v>
      </c>
      <c r="M177" s="879"/>
      <c r="N177" s="879"/>
      <c r="O177" s="232"/>
      <c r="P177" s="228">
        <f t="shared" si="13"/>
        <v>0</v>
      </c>
      <c r="Q177" s="767"/>
      <c r="R177" s="770"/>
      <c r="S177" s="466"/>
      <c r="T177" s="432">
        <f t="shared" si="14"/>
        <v>0</v>
      </c>
      <c r="U177" s="819"/>
      <c r="V177" s="819"/>
      <c r="W177" s="50"/>
      <c r="X177" s="807"/>
    </row>
    <row r="178" spans="2:24" ht="127.5" x14ac:dyDescent="0.2">
      <c r="B178" s="926"/>
      <c r="C178" s="875"/>
      <c r="D178" s="876"/>
      <c r="E178" s="877"/>
      <c r="F178" s="431" t="s">
        <v>561</v>
      </c>
      <c r="G178" s="383"/>
      <c r="H178" s="383"/>
      <c r="I178" s="384"/>
      <c r="J178" s="537"/>
      <c r="K178" s="355"/>
      <c r="L178" s="356">
        <f t="shared" si="12"/>
        <v>0</v>
      </c>
      <c r="M178" s="879"/>
      <c r="N178" s="879"/>
      <c r="O178" s="232"/>
      <c r="P178" s="228">
        <f t="shared" si="13"/>
        <v>0</v>
      </c>
      <c r="Q178" s="767"/>
      <c r="R178" s="770"/>
      <c r="S178" s="466"/>
      <c r="T178" s="432">
        <f t="shared" si="14"/>
        <v>0</v>
      </c>
      <c r="U178" s="819"/>
      <c r="V178" s="819"/>
      <c r="W178" s="50"/>
      <c r="X178" s="807"/>
    </row>
    <row r="179" spans="2:24" ht="63.75" x14ac:dyDescent="0.2">
      <c r="B179" s="926" t="s">
        <v>198</v>
      </c>
      <c r="C179" s="861">
        <v>4</v>
      </c>
      <c r="D179" s="862"/>
      <c r="E179" s="863"/>
      <c r="F179" s="431" t="s">
        <v>371</v>
      </c>
      <c r="G179" s="383"/>
      <c r="H179" s="383"/>
      <c r="I179" s="384"/>
      <c r="J179" s="537"/>
      <c r="K179" s="355"/>
      <c r="L179" s="356">
        <f t="shared" si="12"/>
        <v>0</v>
      </c>
      <c r="M179" s="878">
        <f>SUM(L179:L183)</f>
        <v>0</v>
      </c>
      <c r="N179" s="878" t="str">
        <f>IF(AND(N163=0,N164=1,N168=2,M179=5,N174=3),4,"")</f>
        <v/>
      </c>
      <c r="O179" s="232"/>
      <c r="P179" s="228">
        <f t="shared" si="13"/>
        <v>0</v>
      </c>
      <c r="Q179" s="766">
        <f>SUM(P179:P183)</f>
        <v>0</v>
      </c>
      <c r="R179" s="769" t="str">
        <f>IF(AND(R163=0,R164=1,R168=2,Q179=5,R174=3),4,"")</f>
        <v/>
      </c>
      <c r="S179" s="466"/>
      <c r="T179" s="432">
        <f t="shared" si="14"/>
        <v>0</v>
      </c>
      <c r="U179" s="818">
        <f>SUM(T179:T183)</f>
        <v>0</v>
      </c>
      <c r="V179" s="818" t="str">
        <f>IF(AND(V163=0,V164=1,V168=2,U179=5,V174=3),4,"")</f>
        <v/>
      </c>
      <c r="W179" s="50"/>
      <c r="X179" s="807"/>
    </row>
    <row r="180" spans="2:24" ht="51" x14ac:dyDescent="0.2">
      <c r="B180" s="926"/>
      <c r="C180" s="875"/>
      <c r="D180" s="876"/>
      <c r="E180" s="877"/>
      <c r="F180" s="431" t="s">
        <v>372</v>
      </c>
      <c r="G180" s="383"/>
      <c r="H180" s="383"/>
      <c r="I180" s="384"/>
      <c r="J180" s="537"/>
      <c r="K180" s="355"/>
      <c r="L180" s="356">
        <f t="shared" si="12"/>
        <v>0</v>
      </c>
      <c r="M180" s="879"/>
      <c r="N180" s="879"/>
      <c r="O180" s="232"/>
      <c r="P180" s="228">
        <f t="shared" si="13"/>
        <v>0</v>
      </c>
      <c r="Q180" s="767"/>
      <c r="R180" s="770"/>
      <c r="S180" s="466"/>
      <c r="T180" s="432">
        <f t="shared" si="14"/>
        <v>0</v>
      </c>
      <c r="U180" s="819"/>
      <c r="V180" s="819"/>
      <c r="W180" s="50"/>
      <c r="X180" s="807"/>
    </row>
    <row r="181" spans="2:24" ht="38.25" x14ac:dyDescent="0.2">
      <c r="B181" s="926"/>
      <c r="C181" s="875"/>
      <c r="D181" s="876"/>
      <c r="E181" s="877"/>
      <c r="F181" s="431" t="s">
        <v>373</v>
      </c>
      <c r="G181" s="383"/>
      <c r="H181" s="383"/>
      <c r="I181" s="384"/>
      <c r="J181" s="537"/>
      <c r="K181" s="355"/>
      <c r="L181" s="356">
        <f t="shared" si="12"/>
        <v>0</v>
      </c>
      <c r="M181" s="879"/>
      <c r="N181" s="879"/>
      <c r="O181" s="232"/>
      <c r="P181" s="228">
        <f t="shared" si="13"/>
        <v>0</v>
      </c>
      <c r="Q181" s="767"/>
      <c r="R181" s="770"/>
      <c r="S181" s="466"/>
      <c r="T181" s="432">
        <f t="shared" si="14"/>
        <v>0</v>
      </c>
      <c r="U181" s="819"/>
      <c r="V181" s="819"/>
      <c r="W181" s="50"/>
      <c r="X181" s="807"/>
    </row>
    <row r="182" spans="2:24" ht="51" x14ac:dyDescent="0.2">
      <c r="B182" s="926"/>
      <c r="C182" s="875"/>
      <c r="D182" s="876"/>
      <c r="E182" s="877"/>
      <c r="F182" s="431" t="s">
        <v>562</v>
      </c>
      <c r="G182" s="383"/>
      <c r="H182" s="383"/>
      <c r="I182" s="384"/>
      <c r="J182" s="537"/>
      <c r="K182" s="355"/>
      <c r="L182" s="356">
        <f t="shared" si="12"/>
        <v>0</v>
      </c>
      <c r="M182" s="879"/>
      <c r="N182" s="879"/>
      <c r="O182" s="232"/>
      <c r="P182" s="228">
        <f t="shared" si="13"/>
        <v>0</v>
      </c>
      <c r="Q182" s="767"/>
      <c r="R182" s="770"/>
      <c r="S182" s="466"/>
      <c r="T182" s="432">
        <f t="shared" si="14"/>
        <v>0</v>
      </c>
      <c r="U182" s="819"/>
      <c r="V182" s="819"/>
      <c r="W182" s="50"/>
      <c r="X182" s="807"/>
    </row>
    <row r="183" spans="2:24" ht="63.75" x14ac:dyDescent="0.2">
      <c r="B183" s="926"/>
      <c r="C183" s="875"/>
      <c r="D183" s="876"/>
      <c r="E183" s="877"/>
      <c r="F183" s="431" t="s">
        <v>563</v>
      </c>
      <c r="G183" s="383"/>
      <c r="H183" s="383"/>
      <c r="I183" s="384"/>
      <c r="J183" s="537"/>
      <c r="K183" s="355"/>
      <c r="L183" s="356">
        <f t="shared" si="12"/>
        <v>0</v>
      </c>
      <c r="M183" s="879"/>
      <c r="N183" s="879"/>
      <c r="O183" s="232"/>
      <c r="P183" s="228">
        <f t="shared" si="13"/>
        <v>0</v>
      </c>
      <c r="Q183" s="767"/>
      <c r="R183" s="770"/>
      <c r="S183" s="466"/>
      <c r="T183" s="432">
        <f t="shared" si="14"/>
        <v>0</v>
      </c>
      <c r="U183" s="819"/>
      <c r="V183" s="819"/>
      <c r="W183" s="50"/>
      <c r="X183" s="807"/>
    </row>
    <row r="184" spans="2:24" ht="51" x14ac:dyDescent="0.2">
      <c r="B184" s="926" t="s">
        <v>199</v>
      </c>
      <c r="C184" s="861">
        <v>5</v>
      </c>
      <c r="D184" s="862"/>
      <c r="E184" s="863"/>
      <c r="F184" s="431" t="s">
        <v>374</v>
      </c>
      <c r="G184" s="383"/>
      <c r="H184" s="383"/>
      <c r="I184" s="384"/>
      <c r="J184" s="537"/>
      <c r="K184" s="355"/>
      <c r="L184" s="356">
        <f t="shared" si="12"/>
        <v>0</v>
      </c>
      <c r="M184" s="878">
        <f>SUM(L184:L193)</f>
        <v>0</v>
      </c>
      <c r="N184" s="878" t="str">
        <f>IF(AND(N163=0,N164=1,N168=2,N179=4,N174=3,M184=10),5,"")</f>
        <v/>
      </c>
      <c r="O184" s="232"/>
      <c r="P184" s="228">
        <f t="shared" si="13"/>
        <v>0</v>
      </c>
      <c r="Q184" s="766">
        <f>SUM(P184:P193)</f>
        <v>0</v>
      </c>
      <c r="R184" s="769" t="str">
        <f>IF(AND(R163=0,R164=1,R168=2,R179=4,R174=3,Q184=10),5,"")</f>
        <v/>
      </c>
      <c r="S184" s="466"/>
      <c r="T184" s="432">
        <f t="shared" si="14"/>
        <v>0</v>
      </c>
      <c r="U184" s="818">
        <f>SUM(T184:T193)</f>
        <v>0</v>
      </c>
      <c r="V184" s="818" t="str">
        <f>IF(AND(V163=0,V164=1,V168=2,V179=4,V174=3,U184=10),5,"")</f>
        <v/>
      </c>
      <c r="W184" s="50"/>
      <c r="X184" s="807"/>
    </row>
    <row r="185" spans="2:24" ht="89.25" x14ac:dyDescent="0.2">
      <c r="B185" s="926"/>
      <c r="C185" s="875"/>
      <c r="D185" s="876"/>
      <c r="E185" s="877"/>
      <c r="F185" s="431" t="s">
        <v>564</v>
      </c>
      <c r="G185" s="383"/>
      <c r="H185" s="383"/>
      <c r="I185" s="384"/>
      <c r="J185" s="537"/>
      <c r="K185" s="355"/>
      <c r="L185" s="356">
        <f t="shared" si="12"/>
        <v>0</v>
      </c>
      <c r="M185" s="879"/>
      <c r="N185" s="879"/>
      <c r="O185" s="232"/>
      <c r="P185" s="228">
        <f t="shared" si="13"/>
        <v>0</v>
      </c>
      <c r="Q185" s="767"/>
      <c r="R185" s="770"/>
      <c r="S185" s="466"/>
      <c r="T185" s="432">
        <f t="shared" si="14"/>
        <v>0</v>
      </c>
      <c r="U185" s="819"/>
      <c r="V185" s="819"/>
      <c r="W185" s="50"/>
      <c r="X185" s="807"/>
    </row>
    <row r="186" spans="2:24" ht="63.75" x14ac:dyDescent="0.2">
      <c r="B186" s="926"/>
      <c r="C186" s="875"/>
      <c r="D186" s="876"/>
      <c r="E186" s="877"/>
      <c r="F186" s="431" t="s">
        <v>565</v>
      </c>
      <c r="G186" s="383"/>
      <c r="H186" s="383"/>
      <c r="I186" s="384"/>
      <c r="J186" s="537"/>
      <c r="K186" s="355"/>
      <c r="L186" s="356">
        <f t="shared" si="12"/>
        <v>0</v>
      </c>
      <c r="M186" s="879"/>
      <c r="N186" s="879"/>
      <c r="O186" s="232"/>
      <c r="P186" s="228">
        <f t="shared" si="13"/>
        <v>0</v>
      </c>
      <c r="Q186" s="767"/>
      <c r="R186" s="770"/>
      <c r="S186" s="466"/>
      <c r="T186" s="432">
        <f t="shared" si="14"/>
        <v>0</v>
      </c>
      <c r="U186" s="819"/>
      <c r="V186" s="819"/>
      <c r="W186" s="50"/>
      <c r="X186" s="807"/>
    </row>
    <row r="187" spans="2:24" ht="114.75" x14ac:dyDescent="0.2">
      <c r="B187" s="926"/>
      <c r="C187" s="875"/>
      <c r="D187" s="876"/>
      <c r="E187" s="877"/>
      <c r="F187" s="431" t="s">
        <v>566</v>
      </c>
      <c r="G187" s="383"/>
      <c r="H187" s="383"/>
      <c r="I187" s="384"/>
      <c r="J187" s="537"/>
      <c r="K187" s="355"/>
      <c r="L187" s="356">
        <f t="shared" si="12"/>
        <v>0</v>
      </c>
      <c r="M187" s="879"/>
      <c r="N187" s="879"/>
      <c r="O187" s="232"/>
      <c r="P187" s="228">
        <f t="shared" si="13"/>
        <v>0</v>
      </c>
      <c r="Q187" s="767"/>
      <c r="R187" s="770"/>
      <c r="S187" s="466"/>
      <c r="T187" s="432">
        <f t="shared" si="14"/>
        <v>0</v>
      </c>
      <c r="U187" s="819"/>
      <c r="V187" s="819"/>
      <c r="W187" s="50"/>
      <c r="X187" s="807"/>
    </row>
    <row r="188" spans="2:24" ht="85.5" customHeight="1" x14ac:dyDescent="0.2">
      <c r="B188" s="926"/>
      <c r="C188" s="875"/>
      <c r="D188" s="876"/>
      <c r="E188" s="877"/>
      <c r="F188" s="431" t="s">
        <v>375</v>
      </c>
      <c r="G188" s="383"/>
      <c r="H188" s="383"/>
      <c r="I188" s="384"/>
      <c r="J188" s="537"/>
      <c r="K188" s="355"/>
      <c r="L188" s="356">
        <f t="shared" si="12"/>
        <v>0</v>
      </c>
      <c r="M188" s="879"/>
      <c r="N188" s="879"/>
      <c r="O188" s="232"/>
      <c r="P188" s="228">
        <f t="shared" si="13"/>
        <v>0</v>
      </c>
      <c r="Q188" s="767"/>
      <c r="R188" s="770"/>
      <c r="S188" s="466"/>
      <c r="T188" s="432">
        <f t="shared" si="14"/>
        <v>0</v>
      </c>
      <c r="U188" s="819"/>
      <c r="V188" s="819"/>
      <c r="W188" s="50"/>
      <c r="X188" s="807"/>
    </row>
    <row r="189" spans="2:24" ht="38.25" x14ac:dyDescent="0.2">
      <c r="B189" s="926"/>
      <c r="C189" s="875"/>
      <c r="D189" s="876"/>
      <c r="E189" s="877"/>
      <c r="F189" s="431" t="s">
        <v>376</v>
      </c>
      <c r="G189" s="383"/>
      <c r="H189" s="383"/>
      <c r="I189" s="384"/>
      <c r="J189" s="537"/>
      <c r="K189" s="355"/>
      <c r="L189" s="356">
        <f t="shared" si="12"/>
        <v>0</v>
      </c>
      <c r="M189" s="879"/>
      <c r="N189" s="879"/>
      <c r="O189" s="232"/>
      <c r="P189" s="228">
        <f t="shared" si="13"/>
        <v>0</v>
      </c>
      <c r="Q189" s="767"/>
      <c r="R189" s="770"/>
      <c r="S189" s="466"/>
      <c r="T189" s="432">
        <f t="shared" si="14"/>
        <v>0</v>
      </c>
      <c r="U189" s="819"/>
      <c r="V189" s="819"/>
      <c r="W189" s="50"/>
      <c r="X189" s="807"/>
    </row>
    <row r="190" spans="2:24" ht="38.25" x14ac:dyDescent="0.2">
      <c r="B190" s="926"/>
      <c r="C190" s="875"/>
      <c r="D190" s="876"/>
      <c r="E190" s="877"/>
      <c r="F190" s="431" t="s">
        <v>377</v>
      </c>
      <c r="G190" s="390"/>
      <c r="H190" s="390"/>
      <c r="I190" s="391"/>
      <c r="J190" s="537"/>
      <c r="K190" s="355"/>
      <c r="L190" s="356">
        <f t="shared" si="12"/>
        <v>0</v>
      </c>
      <c r="M190" s="879"/>
      <c r="N190" s="879"/>
      <c r="O190" s="232"/>
      <c r="P190" s="228">
        <f t="shared" si="13"/>
        <v>0</v>
      </c>
      <c r="Q190" s="767"/>
      <c r="R190" s="770"/>
      <c r="S190" s="466"/>
      <c r="T190" s="432">
        <f t="shared" si="14"/>
        <v>0</v>
      </c>
      <c r="U190" s="819"/>
      <c r="V190" s="819"/>
      <c r="W190" s="50"/>
      <c r="X190" s="807"/>
    </row>
    <row r="191" spans="2:24" ht="54.75" customHeight="1" x14ac:dyDescent="0.2">
      <c r="B191" s="926"/>
      <c r="C191" s="875"/>
      <c r="D191" s="876"/>
      <c r="E191" s="877"/>
      <c r="F191" s="431" t="s">
        <v>567</v>
      </c>
      <c r="G191" s="383"/>
      <c r="H191" s="383"/>
      <c r="I191" s="384"/>
      <c r="J191" s="537"/>
      <c r="K191" s="355"/>
      <c r="L191" s="356">
        <f t="shared" si="12"/>
        <v>0</v>
      </c>
      <c r="M191" s="879"/>
      <c r="N191" s="879"/>
      <c r="O191" s="232"/>
      <c r="P191" s="228">
        <f t="shared" si="13"/>
        <v>0</v>
      </c>
      <c r="Q191" s="767"/>
      <c r="R191" s="770"/>
      <c r="S191" s="466"/>
      <c r="T191" s="432">
        <f t="shared" si="14"/>
        <v>0</v>
      </c>
      <c r="U191" s="819"/>
      <c r="V191" s="819"/>
      <c r="W191" s="50"/>
      <c r="X191" s="807"/>
    </row>
    <row r="192" spans="2:24" ht="33" customHeight="1" x14ac:dyDescent="0.2">
      <c r="B192" s="926"/>
      <c r="C192" s="875"/>
      <c r="D192" s="876"/>
      <c r="E192" s="877"/>
      <c r="F192" s="431" t="s">
        <v>378</v>
      </c>
      <c r="G192" s="383"/>
      <c r="H192" s="383"/>
      <c r="I192" s="384"/>
      <c r="J192" s="537"/>
      <c r="K192" s="355"/>
      <c r="L192" s="356">
        <f t="shared" si="12"/>
        <v>0</v>
      </c>
      <c r="M192" s="879"/>
      <c r="N192" s="879"/>
      <c r="O192" s="232"/>
      <c r="P192" s="228">
        <f t="shared" si="13"/>
        <v>0</v>
      </c>
      <c r="Q192" s="767"/>
      <c r="R192" s="770"/>
      <c r="S192" s="466"/>
      <c r="T192" s="432">
        <f t="shared" si="14"/>
        <v>0</v>
      </c>
      <c r="U192" s="819"/>
      <c r="V192" s="819"/>
      <c r="W192" s="50"/>
      <c r="X192" s="807"/>
    </row>
    <row r="193" spans="2:24" ht="30.75" customHeight="1" x14ac:dyDescent="0.2">
      <c r="B193" s="926"/>
      <c r="C193" s="864"/>
      <c r="D193" s="865"/>
      <c r="E193" s="866"/>
      <c r="F193" s="431" t="s">
        <v>379</v>
      </c>
      <c r="G193" s="383"/>
      <c r="H193" s="383"/>
      <c r="I193" s="384"/>
      <c r="J193" s="537"/>
      <c r="K193" s="355"/>
      <c r="L193" s="356">
        <f t="shared" si="12"/>
        <v>0</v>
      </c>
      <c r="M193" s="886"/>
      <c r="N193" s="886"/>
      <c r="O193" s="232"/>
      <c r="P193" s="228">
        <f t="shared" si="13"/>
        <v>0</v>
      </c>
      <c r="Q193" s="768"/>
      <c r="R193" s="771"/>
      <c r="S193" s="466"/>
      <c r="T193" s="432">
        <f t="shared" si="14"/>
        <v>0</v>
      </c>
      <c r="U193" s="820"/>
      <c r="V193" s="820"/>
      <c r="W193" s="50"/>
      <c r="X193" s="959"/>
    </row>
    <row r="194" spans="2:24" ht="9.75" customHeight="1" x14ac:dyDescent="0.2">
      <c r="K194" s="333"/>
      <c r="L194" s="334"/>
      <c r="M194" s="332"/>
      <c r="N194" s="335"/>
    </row>
    <row r="195" spans="2:24" s="36" customFormat="1" ht="12.75" x14ac:dyDescent="0.2">
      <c r="F195" s="321"/>
      <c r="G195" s="484"/>
      <c r="H195" s="484"/>
      <c r="I195" s="484"/>
      <c r="J195" s="532"/>
      <c r="K195" s="245"/>
      <c r="L195" s="323"/>
      <c r="M195" s="322"/>
      <c r="N195" s="276"/>
      <c r="O195" s="392"/>
      <c r="P195" s="51"/>
      <c r="Q195" s="233"/>
      <c r="R195" s="233"/>
      <c r="S195" s="392"/>
      <c r="U195" s="233"/>
      <c r="V195" s="233"/>
    </row>
    <row r="196" spans="2:24" s="36" customFormat="1" ht="12.75" x14ac:dyDescent="0.2">
      <c r="F196" s="321"/>
      <c r="G196" s="484"/>
      <c r="H196" s="484"/>
      <c r="I196" s="484"/>
      <c r="J196" s="532"/>
      <c r="K196" s="245"/>
      <c r="L196" s="323"/>
      <c r="M196" s="322"/>
      <c r="N196" s="276"/>
      <c r="O196" s="392"/>
      <c r="P196" s="51"/>
      <c r="Q196" s="233"/>
      <c r="R196" s="233"/>
      <c r="S196" s="392"/>
      <c r="U196" s="233"/>
      <c r="V196" s="233"/>
    </row>
    <row r="197" spans="2:24" s="36" customFormat="1" ht="12.75" x14ac:dyDescent="0.2">
      <c r="F197" s="321"/>
      <c r="G197" s="484"/>
      <c r="H197" s="484"/>
      <c r="I197" s="484"/>
      <c r="J197" s="532"/>
      <c r="K197" s="245"/>
      <c r="L197" s="323"/>
      <c r="M197" s="322"/>
      <c r="N197" s="276"/>
      <c r="O197" s="392"/>
      <c r="P197" s="51"/>
      <c r="Q197" s="233"/>
      <c r="R197" s="233"/>
      <c r="S197" s="392"/>
      <c r="U197" s="233"/>
      <c r="V197" s="233"/>
    </row>
    <row r="198" spans="2:24" s="36" customFormat="1" ht="12.75" x14ac:dyDescent="0.2">
      <c r="F198" s="321"/>
      <c r="G198" s="484"/>
      <c r="H198" s="484"/>
      <c r="I198" s="484"/>
      <c r="J198" s="532"/>
      <c r="K198" s="245"/>
      <c r="L198" s="323"/>
      <c r="M198" s="322"/>
      <c r="N198" s="276"/>
      <c r="O198" s="392"/>
      <c r="P198" s="51"/>
      <c r="Q198" s="233"/>
      <c r="R198" s="233"/>
      <c r="S198" s="392"/>
      <c r="U198" s="233"/>
      <c r="V198" s="233"/>
    </row>
    <row r="199" spans="2:24" s="36" customFormat="1" ht="12.75" x14ac:dyDescent="0.2">
      <c r="F199" s="321"/>
      <c r="G199" s="484"/>
      <c r="H199" s="484"/>
      <c r="I199" s="484"/>
      <c r="J199" s="532"/>
      <c r="K199" s="245"/>
      <c r="L199" s="323"/>
      <c r="M199" s="322"/>
      <c r="N199" s="276"/>
      <c r="O199" s="392"/>
      <c r="P199" s="51"/>
      <c r="Q199" s="233"/>
      <c r="R199" s="233"/>
      <c r="S199" s="392"/>
      <c r="U199" s="233"/>
      <c r="V199" s="233"/>
    </row>
    <row r="200" spans="2:24" s="36" customFormat="1" ht="12.75" x14ac:dyDescent="0.2">
      <c r="F200" s="321"/>
      <c r="G200" s="484"/>
      <c r="H200" s="484"/>
      <c r="I200" s="484"/>
      <c r="J200" s="532"/>
      <c r="K200" s="245"/>
      <c r="L200" s="323"/>
      <c r="M200" s="322"/>
      <c r="N200" s="276"/>
      <c r="O200" s="392"/>
      <c r="P200" s="51"/>
      <c r="Q200" s="233"/>
      <c r="R200" s="233"/>
      <c r="S200" s="392"/>
      <c r="U200" s="233"/>
      <c r="V200" s="233"/>
    </row>
    <row r="201" spans="2:24" s="36" customFormat="1" ht="12.75" x14ac:dyDescent="0.2">
      <c r="F201" s="321"/>
      <c r="G201" s="484"/>
      <c r="H201" s="484"/>
      <c r="I201" s="484"/>
      <c r="J201" s="532"/>
      <c r="K201" s="245"/>
      <c r="L201" s="323"/>
      <c r="M201" s="322"/>
      <c r="N201" s="276"/>
      <c r="O201" s="392"/>
      <c r="P201" s="51"/>
      <c r="Q201" s="233"/>
      <c r="R201" s="233"/>
      <c r="S201" s="392"/>
      <c r="U201" s="233"/>
      <c r="V201" s="233"/>
    </row>
    <row r="202" spans="2:24" s="36" customFormat="1" ht="12.75" x14ac:dyDescent="0.2">
      <c r="F202" s="321"/>
      <c r="G202" s="484"/>
      <c r="H202" s="484"/>
      <c r="I202" s="484"/>
      <c r="J202" s="532"/>
      <c r="K202" s="245"/>
      <c r="L202" s="323"/>
      <c r="M202" s="322"/>
      <c r="N202" s="276"/>
      <c r="O202" s="392"/>
      <c r="P202" s="51"/>
      <c r="Q202" s="233"/>
      <c r="R202" s="233"/>
      <c r="S202" s="392"/>
      <c r="U202" s="233"/>
      <c r="V202" s="233"/>
    </row>
    <row r="203" spans="2:24" s="36" customFormat="1" ht="12.75" x14ac:dyDescent="0.2">
      <c r="F203" s="321"/>
      <c r="G203" s="484"/>
      <c r="H203" s="484"/>
      <c r="I203" s="484"/>
      <c r="J203" s="532"/>
      <c r="K203" s="245"/>
      <c r="L203" s="323"/>
      <c r="M203" s="322"/>
      <c r="N203" s="276"/>
      <c r="O203" s="392"/>
      <c r="P203" s="51"/>
      <c r="Q203" s="233"/>
      <c r="R203" s="233"/>
      <c r="S203" s="392"/>
      <c r="U203" s="233"/>
      <c r="V203" s="233"/>
    </row>
    <row r="204" spans="2:24" s="36" customFormat="1" ht="12.75" x14ac:dyDescent="0.2">
      <c r="F204" s="321"/>
      <c r="G204" s="484"/>
      <c r="H204" s="484"/>
      <c r="I204" s="484"/>
      <c r="J204" s="532"/>
      <c r="K204" s="245"/>
      <c r="L204" s="323"/>
      <c r="M204" s="322"/>
      <c r="N204" s="276"/>
      <c r="O204" s="392"/>
      <c r="P204" s="51"/>
      <c r="Q204" s="233"/>
      <c r="R204" s="233"/>
      <c r="S204" s="392"/>
      <c r="U204" s="233"/>
      <c r="V204" s="233"/>
    </row>
    <row r="205" spans="2:24" s="36" customFormat="1" ht="12.75" x14ac:dyDescent="0.2">
      <c r="F205" s="321"/>
      <c r="G205" s="484"/>
      <c r="H205" s="484"/>
      <c r="I205" s="484"/>
      <c r="J205" s="532"/>
      <c r="K205" s="245"/>
      <c r="L205" s="323"/>
      <c r="M205" s="322"/>
      <c r="N205" s="276"/>
      <c r="O205" s="392"/>
      <c r="P205" s="51"/>
      <c r="Q205" s="233"/>
      <c r="R205" s="233"/>
      <c r="S205" s="392"/>
      <c r="U205" s="233"/>
      <c r="V205" s="233"/>
    </row>
    <row r="206" spans="2:24" s="36" customFormat="1" ht="12.75" x14ac:dyDescent="0.2">
      <c r="F206" s="321"/>
      <c r="G206" s="484"/>
      <c r="H206" s="484"/>
      <c r="I206" s="484"/>
      <c r="J206" s="532"/>
      <c r="K206" s="245"/>
      <c r="L206" s="323"/>
      <c r="M206" s="322"/>
      <c r="N206" s="276"/>
      <c r="O206" s="392"/>
      <c r="P206" s="51"/>
      <c r="Q206" s="233"/>
      <c r="R206" s="233"/>
      <c r="S206" s="392"/>
      <c r="U206" s="233"/>
      <c r="V206" s="233"/>
    </row>
    <row r="207" spans="2:24" s="36" customFormat="1" ht="12.75" x14ac:dyDescent="0.2">
      <c r="F207" s="321"/>
      <c r="G207" s="484"/>
      <c r="H207" s="484"/>
      <c r="I207" s="484"/>
      <c r="J207" s="532"/>
      <c r="K207" s="245"/>
      <c r="L207" s="323"/>
      <c r="M207" s="322"/>
      <c r="N207" s="276"/>
      <c r="O207" s="392"/>
      <c r="P207" s="51"/>
      <c r="Q207" s="233"/>
      <c r="R207" s="233"/>
      <c r="S207" s="392"/>
      <c r="U207" s="233"/>
      <c r="V207" s="233"/>
    </row>
    <row r="208" spans="2:24" s="36" customFormat="1" ht="12.75" x14ac:dyDescent="0.2">
      <c r="F208" s="321"/>
      <c r="G208" s="484"/>
      <c r="H208" s="484"/>
      <c r="I208" s="484"/>
      <c r="J208" s="532"/>
      <c r="K208" s="245"/>
      <c r="L208" s="323"/>
      <c r="M208" s="322"/>
      <c r="N208" s="276"/>
      <c r="O208" s="392"/>
      <c r="P208" s="51"/>
      <c r="Q208" s="233"/>
      <c r="R208" s="233"/>
      <c r="S208" s="392"/>
      <c r="U208" s="233"/>
      <c r="V208" s="233"/>
    </row>
    <row r="209" spans="6:22" s="36" customFormat="1" ht="12.75" x14ac:dyDescent="0.2">
      <c r="F209" s="321"/>
      <c r="G209" s="484"/>
      <c r="H209" s="484"/>
      <c r="I209" s="484"/>
      <c r="J209" s="532"/>
      <c r="K209" s="245"/>
      <c r="L209" s="323"/>
      <c r="M209" s="322"/>
      <c r="N209" s="276"/>
      <c r="O209" s="392"/>
      <c r="P209" s="51"/>
      <c r="Q209" s="233"/>
      <c r="R209" s="233"/>
      <c r="S209" s="392"/>
      <c r="U209" s="233"/>
      <c r="V209" s="233"/>
    </row>
    <row r="210" spans="6:22" s="36" customFormat="1" ht="12.75" x14ac:dyDescent="0.2">
      <c r="F210" s="321"/>
      <c r="G210" s="484"/>
      <c r="H210" s="484"/>
      <c r="I210" s="484"/>
      <c r="J210" s="532"/>
      <c r="K210" s="245"/>
      <c r="L210" s="323"/>
      <c r="M210" s="322"/>
      <c r="N210" s="276"/>
      <c r="O210" s="392"/>
      <c r="P210" s="51"/>
      <c r="Q210" s="233"/>
      <c r="R210" s="233"/>
      <c r="S210" s="392"/>
      <c r="U210" s="233"/>
      <c r="V210" s="233"/>
    </row>
    <row r="211" spans="6:22" s="36" customFormat="1" ht="12.75" x14ac:dyDescent="0.2">
      <c r="F211" s="321"/>
      <c r="G211" s="484"/>
      <c r="H211" s="484"/>
      <c r="I211" s="484"/>
      <c r="J211" s="532"/>
      <c r="K211" s="245"/>
      <c r="L211" s="323"/>
      <c r="M211" s="322"/>
      <c r="N211" s="276"/>
      <c r="O211" s="392"/>
      <c r="P211" s="51"/>
      <c r="Q211" s="233"/>
      <c r="R211" s="233"/>
      <c r="S211" s="392"/>
      <c r="U211" s="233"/>
      <c r="V211" s="233"/>
    </row>
    <row r="212" spans="6:22" s="36" customFormat="1" ht="12.75" x14ac:dyDescent="0.2">
      <c r="F212" s="321"/>
      <c r="G212" s="484"/>
      <c r="H212" s="484"/>
      <c r="I212" s="484"/>
      <c r="J212" s="532"/>
      <c r="K212" s="245"/>
      <c r="L212" s="323"/>
      <c r="M212" s="322"/>
      <c r="N212" s="276"/>
      <c r="O212" s="392"/>
      <c r="P212" s="51"/>
      <c r="Q212" s="233"/>
      <c r="R212" s="233"/>
      <c r="S212" s="392"/>
      <c r="U212" s="233"/>
      <c r="V212" s="233"/>
    </row>
    <row r="213" spans="6:22" s="36" customFormat="1" ht="12.75" x14ac:dyDescent="0.2">
      <c r="F213" s="321"/>
      <c r="G213" s="484"/>
      <c r="H213" s="484"/>
      <c r="I213" s="484"/>
      <c r="J213" s="532"/>
      <c r="K213" s="245"/>
      <c r="L213" s="323"/>
      <c r="M213" s="322"/>
      <c r="N213" s="276"/>
      <c r="O213" s="392"/>
      <c r="P213" s="51"/>
      <c r="Q213" s="233"/>
      <c r="R213" s="233"/>
      <c r="S213" s="392"/>
      <c r="U213" s="233"/>
      <c r="V213" s="233"/>
    </row>
    <row r="214" spans="6:22" s="36" customFormat="1" ht="12.75" x14ac:dyDescent="0.2">
      <c r="F214" s="321"/>
      <c r="G214" s="484"/>
      <c r="H214" s="484"/>
      <c r="I214" s="484"/>
      <c r="J214" s="532"/>
      <c r="K214" s="245"/>
      <c r="L214" s="323"/>
      <c r="M214" s="322"/>
      <c r="N214" s="276"/>
      <c r="O214" s="392"/>
      <c r="P214" s="51"/>
      <c r="Q214" s="233"/>
      <c r="R214" s="233"/>
      <c r="S214" s="392"/>
      <c r="U214" s="233"/>
      <c r="V214" s="233"/>
    </row>
    <row r="215" spans="6:22" s="36" customFormat="1" ht="12.75" x14ac:dyDescent="0.2">
      <c r="F215" s="321"/>
      <c r="G215" s="484"/>
      <c r="H215" s="484"/>
      <c r="I215" s="484"/>
      <c r="J215" s="532"/>
      <c r="K215" s="245"/>
      <c r="L215" s="323"/>
      <c r="M215" s="322"/>
      <c r="N215" s="276"/>
      <c r="O215" s="392"/>
      <c r="P215" s="51"/>
      <c r="Q215" s="233"/>
      <c r="R215" s="233"/>
      <c r="S215" s="392"/>
      <c r="U215" s="233"/>
      <c r="V215" s="233"/>
    </row>
    <row r="216" spans="6:22" s="36" customFormat="1" ht="12.75" x14ac:dyDescent="0.2">
      <c r="F216" s="321"/>
      <c r="G216" s="484"/>
      <c r="H216" s="484"/>
      <c r="I216" s="484"/>
      <c r="J216" s="532"/>
      <c r="K216" s="245"/>
      <c r="L216" s="323"/>
      <c r="M216" s="322"/>
      <c r="N216" s="276"/>
      <c r="O216" s="392"/>
      <c r="P216" s="51"/>
      <c r="Q216" s="233"/>
      <c r="R216" s="233"/>
      <c r="S216" s="392"/>
      <c r="U216" s="233"/>
      <c r="V216" s="233"/>
    </row>
    <row r="217" spans="6:22" s="36" customFormat="1" ht="12.75" x14ac:dyDescent="0.2">
      <c r="F217" s="321"/>
      <c r="G217" s="484"/>
      <c r="H217" s="484"/>
      <c r="I217" s="484"/>
      <c r="J217" s="532"/>
      <c r="K217" s="245"/>
      <c r="L217" s="323"/>
      <c r="M217" s="322"/>
      <c r="N217" s="276"/>
      <c r="O217" s="392"/>
      <c r="P217" s="51"/>
      <c r="Q217" s="233"/>
      <c r="R217" s="233"/>
      <c r="S217" s="392"/>
      <c r="U217" s="233"/>
      <c r="V217" s="233"/>
    </row>
    <row r="218" spans="6:22" s="36" customFormat="1" ht="12.75" x14ac:dyDescent="0.2">
      <c r="F218" s="321"/>
      <c r="G218" s="484"/>
      <c r="H218" s="484"/>
      <c r="I218" s="484"/>
      <c r="J218" s="532"/>
      <c r="K218" s="245"/>
      <c r="L218" s="323"/>
      <c r="M218" s="322"/>
      <c r="N218" s="276"/>
      <c r="O218" s="392"/>
      <c r="P218" s="51"/>
      <c r="Q218" s="233"/>
      <c r="R218" s="233"/>
      <c r="S218" s="392"/>
      <c r="U218" s="233"/>
      <c r="V218" s="233"/>
    </row>
    <row r="219" spans="6:22" s="36" customFormat="1" ht="12.75" x14ac:dyDescent="0.2">
      <c r="F219" s="321"/>
      <c r="G219" s="484"/>
      <c r="H219" s="484"/>
      <c r="I219" s="484"/>
      <c r="J219" s="532"/>
      <c r="K219" s="245"/>
      <c r="L219" s="323"/>
      <c r="M219" s="322"/>
      <c r="N219" s="276"/>
      <c r="O219" s="392"/>
      <c r="P219" s="51"/>
      <c r="Q219" s="233"/>
      <c r="R219" s="233"/>
      <c r="S219" s="392"/>
      <c r="U219" s="233"/>
      <c r="V219" s="233"/>
    </row>
    <row r="220" spans="6:22" s="36" customFormat="1" ht="12.75" x14ac:dyDescent="0.2">
      <c r="F220" s="321"/>
      <c r="G220" s="484"/>
      <c r="H220" s="484"/>
      <c r="I220" s="484"/>
      <c r="J220" s="532"/>
      <c r="K220" s="245"/>
      <c r="L220" s="323"/>
      <c r="M220" s="322"/>
      <c r="N220" s="276"/>
      <c r="O220" s="392"/>
      <c r="P220" s="51"/>
      <c r="Q220" s="233"/>
      <c r="R220" s="233"/>
      <c r="S220" s="392"/>
      <c r="U220" s="233"/>
      <c r="V220" s="233"/>
    </row>
    <row r="221" spans="6:22" s="36" customFormat="1" ht="12.75" x14ac:dyDescent="0.2">
      <c r="F221" s="321"/>
      <c r="G221" s="484"/>
      <c r="H221" s="484"/>
      <c r="I221" s="484"/>
      <c r="J221" s="532"/>
      <c r="K221" s="245"/>
      <c r="L221" s="323"/>
      <c r="M221" s="322"/>
      <c r="N221" s="276"/>
      <c r="O221" s="392"/>
      <c r="P221" s="51"/>
      <c r="Q221" s="233"/>
      <c r="R221" s="233"/>
      <c r="S221" s="392"/>
      <c r="U221" s="233"/>
      <c r="V221" s="233"/>
    </row>
    <row r="222" spans="6:22" s="36" customFormat="1" ht="12.75" x14ac:dyDescent="0.2">
      <c r="F222" s="321"/>
      <c r="G222" s="484"/>
      <c r="H222" s="484"/>
      <c r="I222" s="484"/>
      <c r="J222" s="532"/>
      <c r="K222" s="245"/>
      <c r="L222" s="323"/>
      <c r="M222" s="322"/>
      <c r="N222" s="276"/>
      <c r="O222" s="392"/>
      <c r="P222" s="51"/>
      <c r="Q222" s="233"/>
      <c r="R222" s="233"/>
      <c r="S222" s="392"/>
      <c r="U222" s="233"/>
      <c r="V222" s="233"/>
    </row>
    <row r="223" spans="6:22" s="36" customFormat="1" ht="12.75" x14ac:dyDescent="0.2">
      <c r="F223" s="321"/>
      <c r="G223" s="484"/>
      <c r="H223" s="484"/>
      <c r="I223" s="484"/>
      <c r="J223" s="532"/>
      <c r="K223" s="245"/>
      <c r="L223" s="323"/>
      <c r="M223" s="322"/>
      <c r="N223" s="276"/>
      <c r="O223" s="392"/>
      <c r="P223" s="51"/>
      <c r="Q223" s="233"/>
      <c r="R223" s="233"/>
      <c r="S223" s="392"/>
      <c r="U223" s="233"/>
      <c r="V223" s="233"/>
    </row>
    <row r="224" spans="6:22" s="36" customFormat="1" ht="12.75" x14ac:dyDescent="0.2">
      <c r="F224" s="321"/>
      <c r="G224" s="484"/>
      <c r="H224" s="484"/>
      <c r="I224" s="484"/>
      <c r="J224" s="532"/>
      <c r="K224" s="245"/>
      <c r="L224" s="323"/>
      <c r="M224" s="322"/>
      <c r="N224" s="276"/>
      <c r="O224" s="392"/>
      <c r="P224" s="51"/>
      <c r="Q224" s="233"/>
      <c r="R224" s="233"/>
      <c r="S224" s="392"/>
      <c r="U224" s="233"/>
      <c r="V224" s="233"/>
    </row>
    <row r="225" spans="6:22" s="36" customFormat="1" ht="12.75" x14ac:dyDescent="0.2">
      <c r="F225" s="321"/>
      <c r="G225" s="484"/>
      <c r="H225" s="484"/>
      <c r="I225" s="484"/>
      <c r="J225" s="532"/>
      <c r="K225" s="245"/>
      <c r="L225" s="323"/>
      <c r="M225" s="322"/>
      <c r="N225" s="276"/>
      <c r="O225" s="392"/>
      <c r="P225" s="51"/>
      <c r="Q225" s="233"/>
      <c r="R225" s="233"/>
      <c r="S225" s="392"/>
      <c r="U225" s="233"/>
      <c r="V225" s="233"/>
    </row>
    <row r="226" spans="6:22" s="36" customFormat="1" ht="12.75" x14ac:dyDescent="0.2">
      <c r="F226" s="321"/>
      <c r="G226" s="484"/>
      <c r="H226" s="484"/>
      <c r="I226" s="484"/>
      <c r="J226" s="532"/>
      <c r="K226" s="245"/>
      <c r="L226" s="323"/>
      <c r="M226" s="322"/>
      <c r="N226" s="276"/>
      <c r="O226" s="392"/>
      <c r="P226" s="51"/>
      <c r="Q226" s="233"/>
      <c r="R226" s="233"/>
      <c r="S226" s="392"/>
      <c r="U226" s="233"/>
      <c r="V226" s="233"/>
    </row>
    <row r="227" spans="6:22" s="36" customFormat="1" ht="12.75" x14ac:dyDescent="0.2">
      <c r="F227" s="321"/>
      <c r="G227" s="484"/>
      <c r="H227" s="484"/>
      <c r="I227" s="484"/>
      <c r="J227" s="532"/>
      <c r="K227" s="245"/>
      <c r="L227" s="323"/>
      <c r="M227" s="322"/>
      <c r="N227" s="276"/>
      <c r="O227" s="392"/>
      <c r="P227" s="51"/>
      <c r="Q227" s="233"/>
      <c r="R227" s="233"/>
      <c r="S227" s="392"/>
      <c r="U227" s="233"/>
      <c r="V227" s="233"/>
    </row>
    <row r="228" spans="6:22" s="36" customFormat="1" ht="12.75" x14ac:dyDescent="0.2">
      <c r="F228" s="321"/>
      <c r="G228" s="484"/>
      <c r="H228" s="484"/>
      <c r="I228" s="484"/>
      <c r="J228" s="532"/>
      <c r="K228" s="245"/>
      <c r="L228" s="323"/>
      <c r="M228" s="322"/>
      <c r="N228" s="276"/>
      <c r="O228" s="392"/>
      <c r="P228" s="51"/>
      <c r="Q228" s="233"/>
      <c r="R228" s="233"/>
      <c r="S228" s="392"/>
      <c r="U228" s="233"/>
      <c r="V228" s="233"/>
    </row>
    <row r="229" spans="6:22" s="36" customFormat="1" ht="12.75" x14ac:dyDescent="0.2">
      <c r="F229" s="321"/>
      <c r="G229" s="484"/>
      <c r="H229" s="484"/>
      <c r="I229" s="484"/>
      <c r="J229" s="532"/>
      <c r="K229" s="245"/>
      <c r="L229" s="323"/>
      <c r="M229" s="322"/>
      <c r="N229" s="276"/>
      <c r="O229" s="392"/>
      <c r="P229" s="51"/>
      <c r="Q229" s="233"/>
      <c r="R229" s="233"/>
      <c r="S229" s="392"/>
      <c r="U229" s="233"/>
      <c r="V229" s="233"/>
    </row>
    <row r="230" spans="6:22" s="36" customFormat="1" ht="12.75" x14ac:dyDescent="0.2">
      <c r="F230" s="321"/>
      <c r="G230" s="484"/>
      <c r="H230" s="484"/>
      <c r="I230" s="484"/>
      <c r="J230" s="532"/>
      <c r="K230" s="245"/>
      <c r="L230" s="323"/>
      <c r="M230" s="322"/>
      <c r="N230" s="276"/>
      <c r="O230" s="392"/>
      <c r="P230" s="51"/>
      <c r="Q230" s="233"/>
      <c r="R230" s="233"/>
      <c r="S230" s="392"/>
      <c r="U230" s="233"/>
      <c r="V230" s="233"/>
    </row>
    <row r="231" spans="6:22" s="36" customFormat="1" ht="12.75" x14ac:dyDescent="0.2">
      <c r="F231" s="321"/>
      <c r="G231" s="484"/>
      <c r="H231" s="484"/>
      <c r="I231" s="484"/>
      <c r="J231" s="532"/>
      <c r="K231" s="245"/>
      <c r="L231" s="323"/>
      <c r="M231" s="322"/>
      <c r="N231" s="276"/>
      <c r="O231" s="392"/>
      <c r="P231" s="51"/>
      <c r="Q231" s="233"/>
      <c r="R231" s="233"/>
      <c r="S231" s="392"/>
      <c r="U231" s="233"/>
      <c r="V231" s="233"/>
    </row>
    <row r="232" spans="6:22" s="36" customFormat="1" ht="12.75" x14ac:dyDescent="0.2">
      <c r="F232" s="321"/>
      <c r="G232" s="484"/>
      <c r="H232" s="484"/>
      <c r="I232" s="484"/>
      <c r="J232" s="532"/>
      <c r="K232" s="245"/>
      <c r="L232" s="323"/>
      <c r="M232" s="322"/>
      <c r="N232" s="276"/>
      <c r="O232" s="392"/>
      <c r="P232" s="51"/>
      <c r="Q232" s="233"/>
      <c r="R232" s="233"/>
      <c r="S232" s="392"/>
      <c r="U232" s="233"/>
      <c r="V232" s="233"/>
    </row>
    <row r="233" spans="6:22" s="36" customFormat="1" ht="12.75" x14ac:dyDescent="0.2">
      <c r="F233" s="321"/>
      <c r="G233" s="484"/>
      <c r="H233" s="484"/>
      <c r="I233" s="484"/>
      <c r="J233" s="532"/>
      <c r="K233" s="245"/>
      <c r="L233" s="323"/>
      <c r="M233" s="322"/>
      <c r="N233" s="276"/>
      <c r="O233" s="392"/>
      <c r="P233" s="51"/>
      <c r="Q233" s="233"/>
      <c r="R233" s="233"/>
      <c r="S233" s="392"/>
      <c r="U233" s="233"/>
      <c r="V233" s="233"/>
    </row>
    <row r="234" spans="6:22" s="36" customFormat="1" ht="12.75" x14ac:dyDescent="0.2">
      <c r="F234" s="321"/>
      <c r="G234" s="484"/>
      <c r="H234" s="484"/>
      <c r="I234" s="484"/>
      <c r="J234" s="532"/>
      <c r="K234" s="245"/>
      <c r="L234" s="323"/>
      <c r="M234" s="322"/>
      <c r="N234" s="276"/>
      <c r="O234" s="392"/>
      <c r="P234" s="51"/>
      <c r="Q234" s="233"/>
      <c r="R234" s="233"/>
      <c r="S234" s="392"/>
      <c r="U234" s="233"/>
      <c r="V234" s="233"/>
    </row>
    <row r="235" spans="6:22" s="36" customFormat="1" ht="12.75" x14ac:dyDescent="0.2">
      <c r="F235" s="321"/>
      <c r="G235" s="484"/>
      <c r="H235" s="484"/>
      <c r="I235" s="484"/>
      <c r="J235" s="532"/>
      <c r="K235" s="245"/>
      <c r="L235" s="323"/>
      <c r="M235" s="322"/>
      <c r="N235" s="276"/>
      <c r="O235" s="392"/>
      <c r="P235" s="51"/>
      <c r="Q235" s="233"/>
      <c r="R235" s="233"/>
      <c r="S235" s="392"/>
      <c r="U235" s="233"/>
      <c r="V235" s="233"/>
    </row>
    <row r="236" spans="6:22" s="36" customFormat="1" ht="12.75" x14ac:dyDescent="0.2">
      <c r="F236" s="321"/>
      <c r="G236" s="484"/>
      <c r="H236" s="484"/>
      <c r="I236" s="484"/>
      <c r="J236" s="532"/>
      <c r="K236" s="245"/>
      <c r="L236" s="323"/>
      <c r="M236" s="322"/>
      <c r="N236" s="276"/>
      <c r="O236" s="392"/>
      <c r="P236" s="51"/>
      <c r="Q236" s="233"/>
      <c r="R236" s="233"/>
      <c r="S236" s="392"/>
      <c r="U236" s="233"/>
      <c r="V236" s="233"/>
    </row>
    <row r="237" spans="6:22" s="36" customFormat="1" ht="12.75" x14ac:dyDescent="0.2">
      <c r="F237" s="321"/>
      <c r="G237" s="484"/>
      <c r="H237" s="484"/>
      <c r="I237" s="484"/>
      <c r="J237" s="532"/>
      <c r="K237" s="245"/>
      <c r="L237" s="323"/>
      <c r="M237" s="322"/>
      <c r="N237" s="276"/>
      <c r="O237" s="392"/>
      <c r="P237" s="51"/>
      <c r="Q237" s="233"/>
      <c r="R237" s="233"/>
      <c r="S237" s="392"/>
      <c r="U237" s="233"/>
      <c r="V237" s="233"/>
    </row>
    <row r="238" spans="6:22" s="36" customFormat="1" ht="12.75" x14ac:dyDescent="0.2">
      <c r="F238" s="321"/>
      <c r="G238" s="484"/>
      <c r="H238" s="484"/>
      <c r="I238" s="484"/>
      <c r="J238" s="532"/>
      <c r="K238" s="245"/>
      <c r="L238" s="323"/>
      <c r="M238" s="322"/>
      <c r="N238" s="276"/>
      <c r="O238" s="392"/>
      <c r="P238" s="51"/>
      <c r="Q238" s="233"/>
      <c r="R238" s="233"/>
      <c r="S238" s="392"/>
      <c r="U238" s="233"/>
      <c r="V238" s="233"/>
    </row>
    <row r="239" spans="6:22" s="36" customFormat="1" ht="12.75" x14ac:dyDescent="0.2">
      <c r="F239" s="321"/>
      <c r="G239" s="484"/>
      <c r="H239" s="484"/>
      <c r="I239" s="484"/>
      <c r="J239" s="532"/>
      <c r="K239" s="245"/>
      <c r="L239" s="323"/>
      <c r="M239" s="322"/>
      <c r="N239" s="276"/>
      <c r="O239" s="392"/>
      <c r="P239" s="51"/>
      <c r="Q239" s="233"/>
      <c r="R239" s="233"/>
      <c r="S239" s="392"/>
      <c r="U239" s="233"/>
      <c r="V239" s="233"/>
    </row>
    <row r="240" spans="6:22" s="36" customFormat="1" ht="12.75" x14ac:dyDescent="0.2">
      <c r="F240" s="321"/>
      <c r="G240" s="484"/>
      <c r="H240" s="484"/>
      <c r="I240" s="484"/>
      <c r="J240" s="532"/>
      <c r="K240" s="245"/>
      <c r="L240" s="323"/>
      <c r="M240" s="322"/>
      <c r="N240" s="276"/>
      <c r="O240" s="392"/>
      <c r="P240" s="51"/>
      <c r="Q240" s="233"/>
      <c r="R240" s="233"/>
      <c r="S240" s="392"/>
      <c r="U240" s="233"/>
      <c r="V240" s="233"/>
    </row>
    <row r="241" spans="6:22" s="36" customFormat="1" ht="12.75" x14ac:dyDescent="0.2">
      <c r="F241" s="321"/>
      <c r="G241" s="484"/>
      <c r="H241" s="484"/>
      <c r="I241" s="484"/>
      <c r="J241" s="532"/>
      <c r="K241" s="245"/>
      <c r="L241" s="323"/>
      <c r="M241" s="322"/>
      <c r="N241" s="276"/>
      <c r="O241" s="392"/>
      <c r="P241" s="51"/>
      <c r="Q241" s="233"/>
      <c r="R241" s="233"/>
      <c r="S241" s="392"/>
      <c r="U241" s="233"/>
      <c r="V241" s="233"/>
    </row>
    <row r="242" spans="6:22" s="36" customFormat="1" ht="12.75" x14ac:dyDescent="0.2">
      <c r="F242" s="321"/>
      <c r="G242" s="484"/>
      <c r="H242" s="484"/>
      <c r="I242" s="484"/>
      <c r="J242" s="532"/>
      <c r="K242" s="245"/>
      <c r="L242" s="323"/>
      <c r="M242" s="322"/>
      <c r="N242" s="276"/>
      <c r="O242" s="392"/>
      <c r="P242" s="51"/>
      <c r="Q242" s="233"/>
      <c r="R242" s="233"/>
      <c r="S242" s="392"/>
      <c r="U242" s="233"/>
      <c r="V242" s="233"/>
    </row>
    <row r="243" spans="6:22" s="36" customFormat="1" ht="12.75" x14ac:dyDescent="0.2">
      <c r="F243" s="321"/>
      <c r="G243" s="484"/>
      <c r="H243" s="484"/>
      <c r="I243" s="484"/>
      <c r="J243" s="532"/>
      <c r="K243" s="245"/>
      <c r="L243" s="323"/>
      <c r="M243" s="322"/>
      <c r="N243" s="276"/>
      <c r="O243" s="392"/>
      <c r="P243" s="51"/>
      <c r="Q243" s="233"/>
      <c r="R243" s="233"/>
      <c r="S243" s="392"/>
      <c r="U243" s="233"/>
      <c r="V243" s="233"/>
    </row>
    <row r="244" spans="6:22" s="36" customFormat="1" ht="12.75" x14ac:dyDescent="0.2">
      <c r="F244" s="321"/>
      <c r="G244" s="484"/>
      <c r="H244" s="484"/>
      <c r="I244" s="484"/>
      <c r="J244" s="532"/>
      <c r="K244" s="245"/>
      <c r="L244" s="323"/>
      <c r="M244" s="322"/>
      <c r="N244" s="276"/>
      <c r="O244" s="392"/>
      <c r="P244" s="51"/>
      <c r="Q244" s="233"/>
      <c r="R244" s="233"/>
      <c r="S244" s="392"/>
      <c r="U244" s="233"/>
      <c r="V244" s="233"/>
    </row>
    <row r="245" spans="6:22" s="36" customFormat="1" ht="12.75" x14ac:dyDescent="0.2">
      <c r="F245" s="321"/>
      <c r="G245" s="484"/>
      <c r="H245" s="484"/>
      <c r="I245" s="484"/>
      <c r="J245" s="532"/>
      <c r="K245" s="245"/>
      <c r="L245" s="323"/>
      <c r="M245" s="322"/>
      <c r="N245" s="276"/>
      <c r="O245" s="392"/>
      <c r="P245" s="51"/>
      <c r="Q245" s="233"/>
      <c r="R245" s="233"/>
      <c r="S245" s="392"/>
      <c r="U245" s="233"/>
      <c r="V245" s="233"/>
    </row>
    <row r="246" spans="6:22" s="36" customFormat="1" ht="12.75" x14ac:dyDescent="0.2">
      <c r="F246" s="321"/>
      <c r="G246" s="484"/>
      <c r="H246" s="484"/>
      <c r="I246" s="484"/>
      <c r="J246" s="532"/>
      <c r="K246" s="245"/>
      <c r="L246" s="323"/>
      <c r="M246" s="322"/>
      <c r="N246" s="276"/>
      <c r="O246" s="392"/>
      <c r="P246" s="51"/>
      <c r="Q246" s="233"/>
      <c r="R246" s="233"/>
      <c r="S246" s="392"/>
      <c r="U246" s="233"/>
      <c r="V246" s="233"/>
    </row>
    <row r="247" spans="6:22" s="36" customFormat="1" ht="12.75" x14ac:dyDescent="0.2">
      <c r="F247" s="321"/>
      <c r="G247" s="484"/>
      <c r="H247" s="484"/>
      <c r="I247" s="484"/>
      <c r="J247" s="532"/>
      <c r="K247" s="245"/>
      <c r="L247" s="323"/>
      <c r="M247" s="322"/>
      <c r="N247" s="276"/>
      <c r="O247" s="392"/>
      <c r="P247" s="51"/>
      <c r="Q247" s="233"/>
      <c r="R247" s="233"/>
      <c r="S247" s="392"/>
      <c r="U247" s="233"/>
      <c r="V247" s="233"/>
    </row>
    <row r="248" spans="6:22" s="36" customFormat="1" ht="12.75" x14ac:dyDescent="0.2">
      <c r="F248" s="321"/>
      <c r="G248" s="484"/>
      <c r="H248" s="484"/>
      <c r="I248" s="484"/>
      <c r="J248" s="532"/>
      <c r="K248" s="245"/>
      <c r="L248" s="323"/>
      <c r="M248" s="322"/>
      <c r="N248" s="276"/>
      <c r="O248" s="392"/>
      <c r="P248" s="51"/>
      <c r="Q248" s="233"/>
      <c r="R248" s="233"/>
      <c r="S248" s="392"/>
      <c r="U248" s="233"/>
      <c r="V248" s="233"/>
    </row>
    <row r="249" spans="6:22" s="36" customFormat="1" ht="12.75" x14ac:dyDescent="0.2">
      <c r="F249" s="321"/>
      <c r="G249" s="484"/>
      <c r="H249" s="484"/>
      <c r="I249" s="484"/>
      <c r="J249" s="532"/>
      <c r="K249" s="245"/>
      <c r="L249" s="323"/>
      <c r="M249" s="322"/>
      <c r="N249" s="276"/>
      <c r="O249" s="392"/>
      <c r="P249" s="51"/>
      <c r="Q249" s="233"/>
      <c r="R249" s="233"/>
      <c r="S249" s="392"/>
      <c r="U249" s="233"/>
      <c r="V249" s="233"/>
    </row>
    <row r="250" spans="6:22" s="36" customFormat="1" ht="12.75" x14ac:dyDescent="0.2">
      <c r="F250" s="321"/>
      <c r="G250" s="484"/>
      <c r="H250" s="484"/>
      <c r="I250" s="484"/>
      <c r="J250" s="532"/>
      <c r="K250" s="245"/>
      <c r="L250" s="323"/>
      <c r="M250" s="322"/>
      <c r="N250" s="276"/>
      <c r="O250" s="392"/>
      <c r="P250" s="51"/>
      <c r="Q250" s="233"/>
      <c r="R250" s="233"/>
      <c r="S250" s="392"/>
      <c r="U250" s="233"/>
      <c r="V250" s="233"/>
    </row>
    <row r="251" spans="6:22" s="36" customFormat="1" ht="12.75" x14ac:dyDescent="0.2">
      <c r="F251" s="321"/>
      <c r="G251" s="484"/>
      <c r="H251" s="484"/>
      <c r="I251" s="484"/>
      <c r="J251" s="532"/>
      <c r="K251" s="245"/>
      <c r="L251" s="323"/>
      <c r="M251" s="322"/>
      <c r="N251" s="276"/>
      <c r="O251" s="392"/>
      <c r="P251" s="51"/>
      <c r="Q251" s="233"/>
      <c r="R251" s="233"/>
      <c r="S251" s="392"/>
      <c r="U251" s="233"/>
      <c r="V251" s="233"/>
    </row>
    <row r="252" spans="6:22" s="36" customFormat="1" ht="12.75" x14ac:dyDescent="0.2">
      <c r="F252" s="321"/>
      <c r="G252" s="484"/>
      <c r="H252" s="484"/>
      <c r="I252" s="484"/>
      <c r="J252" s="532"/>
      <c r="K252" s="245"/>
      <c r="L252" s="323"/>
      <c r="M252" s="322"/>
      <c r="N252" s="276"/>
      <c r="O252" s="392"/>
      <c r="P252" s="51"/>
      <c r="Q252" s="233"/>
      <c r="R252" s="233"/>
      <c r="S252" s="392"/>
      <c r="U252" s="233"/>
      <c r="V252" s="233"/>
    </row>
    <row r="253" spans="6:22" s="36" customFormat="1" ht="12.75" x14ac:dyDescent="0.2">
      <c r="F253" s="321"/>
      <c r="G253" s="484"/>
      <c r="H253" s="484"/>
      <c r="I253" s="484"/>
      <c r="J253" s="532"/>
      <c r="K253" s="245"/>
      <c r="L253" s="323"/>
      <c r="M253" s="322"/>
      <c r="N253" s="276"/>
      <c r="O253" s="392"/>
      <c r="P253" s="51"/>
      <c r="Q253" s="233"/>
      <c r="R253" s="233"/>
      <c r="S253" s="392"/>
      <c r="U253" s="233"/>
      <c r="V253" s="233"/>
    </row>
    <row r="254" spans="6:22" s="36" customFormat="1" ht="12.75" x14ac:dyDescent="0.2">
      <c r="F254" s="321"/>
      <c r="G254" s="484"/>
      <c r="H254" s="484"/>
      <c r="I254" s="484"/>
      <c r="J254" s="532"/>
      <c r="K254" s="245"/>
      <c r="L254" s="323"/>
      <c r="M254" s="322"/>
      <c r="N254" s="276"/>
      <c r="O254" s="392"/>
      <c r="P254" s="51"/>
      <c r="Q254" s="233"/>
      <c r="R254" s="233"/>
      <c r="S254" s="392"/>
      <c r="U254" s="233"/>
      <c r="V254" s="233"/>
    </row>
    <row r="255" spans="6:22" s="36" customFormat="1" ht="12.75" x14ac:dyDescent="0.2">
      <c r="F255" s="321"/>
      <c r="G255" s="484"/>
      <c r="H255" s="484"/>
      <c r="I255" s="484"/>
      <c r="J255" s="532"/>
      <c r="K255" s="245"/>
      <c r="L255" s="323"/>
      <c r="M255" s="322"/>
      <c r="N255" s="276"/>
      <c r="O255" s="392"/>
      <c r="P255" s="51"/>
      <c r="Q255" s="233"/>
      <c r="R255" s="233"/>
      <c r="S255" s="392"/>
      <c r="U255" s="233"/>
      <c r="V255" s="233"/>
    </row>
    <row r="256" spans="6:22" s="36" customFormat="1" ht="12.75" x14ac:dyDescent="0.2">
      <c r="F256" s="321"/>
      <c r="G256" s="484"/>
      <c r="H256" s="484"/>
      <c r="I256" s="484"/>
      <c r="J256" s="532"/>
      <c r="K256" s="245"/>
      <c r="L256" s="323"/>
      <c r="M256" s="322"/>
      <c r="N256" s="276"/>
      <c r="O256" s="392"/>
      <c r="P256" s="51"/>
      <c r="Q256" s="233"/>
      <c r="R256" s="233"/>
      <c r="S256" s="392"/>
      <c r="U256" s="233"/>
      <c r="V256" s="233"/>
    </row>
    <row r="257" spans="6:22" s="36" customFormat="1" ht="12.75" x14ac:dyDescent="0.2">
      <c r="F257" s="321"/>
      <c r="G257" s="484"/>
      <c r="H257" s="484"/>
      <c r="I257" s="484"/>
      <c r="J257" s="532"/>
      <c r="K257" s="245"/>
      <c r="L257" s="323"/>
      <c r="M257" s="322"/>
      <c r="N257" s="276"/>
      <c r="O257" s="392"/>
      <c r="P257" s="51"/>
      <c r="Q257" s="233"/>
      <c r="R257" s="233"/>
      <c r="S257" s="392"/>
      <c r="U257" s="233"/>
      <c r="V257" s="233"/>
    </row>
    <row r="258" spans="6:22" s="36" customFormat="1" ht="12.75" x14ac:dyDescent="0.2">
      <c r="F258" s="321"/>
      <c r="G258" s="484"/>
      <c r="H258" s="484"/>
      <c r="I258" s="484"/>
      <c r="J258" s="532"/>
      <c r="K258" s="245"/>
      <c r="L258" s="323"/>
      <c r="M258" s="322"/>
      <c r="N258" s="276"/>
      <c r="O258" s="392"/>
      <c r="P258" s="51"/>
      <c r="Q258" s="233"/>
      <c r="R258" s="233"/>
      <c r="S258" s="392"/>
      <c r="U258" s="233"/>
      <c r="V258" s="233"/>
    </row>
    <row r="259" spans="6:22" s="36" customFormat="1" ht="12.75" x14ac:dyDescent="0.2">
      <c r="F259" s="321"/>
      <c r="G259" s="484"/>
      <c r="H259" s="484"/>
      <c r="I259" s="484"/>
      <c r="J259" s="532"/>
      <c r="K259" s="245"/>
      <c r="L259" s="323"/>
      <c r="M259" s="322"/>
      <c r="N259" s="276"/>
      <c r="O259" s="392"/>
      <c r="P259" s="51"/>
      <c r="Q259" s="233"/>
      <c r="R259" s="233"/>
      <c r="S259" s="392"/>
      <c r="U259" s="233"/>
      <c r="V259" s="233"/>
    </row>
    <row r="260" spans="6:22" s="36" customFormat="1" ht="12.75" x14ac:dyDescent="0.2">
      <c r="F260" s="321"/>
      <c r="G260" s="484"/>
      <c r="H260" s="484"/>
      <c r="I260" s="484"/>
      <c r="J260" s="532"/>
      <c r="K260" s="245"/>
      <c r="L260" s="323"/>
      <c r="M260" s="322"/>
      <c r="N260" s="276"/>
      <c r="O260" s="392"/>
      <c r="P260" s="51"/>
      <c r="Q260" s="233"/>
      <c r="R260" s="233"/>
      <c r="S260" s="392"/>
      <c r="U260" s="233"/>
      <c r="V260" s="233"/>
    </row>
    <row r="261" spans="6:22" s="36" customFormat="1" ht="12.75" x14ac:dyDescent="0.2">
      <c r="F261" s="321"/>
      <c r="G261" s="484"/>
      <c r="H261" s="484"/>
      <c r="I261" s="484"/>
      <c r="J261" s="532"/>
      <c r="K261" s="245"/>
      <c r="L261" s="323"/>
      <c r="M261" s="322"/>
      <c r="N261" s="276"/>
      <c r="O261" s="392"/>
      <c r="P261" s="51"/>
      <c r="Q261" s="233"/>
      <c r="R261" s="233"/>
      <c r="S261" s="392"/>
      <c r="U261" s="233"/>
      <c r="V261" s="233"/>
    </row>
    <row r="262" spans="6:22" s="36" customFormat="1" ht="12.75" x14ac:dyDescent="0.2">
      <c r="F262" s="321"/>
      <c r="G262" s="484"/>
      <c r="H262" s="484"/>
      <c r="I262" s="484"/>
      <c r="J262" s="532"/>
      <c r="K262" s="245"/>
      <c r="L262" s="323"/>
      <c r="M262" s="322"/>
      <c r="N262" s="276"/>
      <c r="O262" s="392"/>
      <c r="P262" s="51"/>
      <c r="Q262" s="233"/>
      <c r="R262" s="233"/>
      <c r="S262" s="392"/>
      <c r="U262" s="233"/>
      <c r="V262" s="233"/>
    </row>
    <row r="263" spans="6:22" s="36" customFormat="1" ht="12.75" x14ac:dyDescent="0.2">
      <c r="F263" s="321"/>
      <c r="G263" s="484"/>
      <c r="H263" s="484"/>
      <c r="I263" s="484"/>
      <c r="J263" s="532"/>
      <c r="K263" s="245"/>
      <c r="L263" s="323"/>
      <c r="M263" s="322"/>
      <c r="N263" s="276"/>
      <c r="O263" s="392"/>
      <c r="P263" s="51"/>
      <c r="Q263" s="233"/>
      <c r="R263" s="233"/>
      <c r="S263" s="392"/>
      <c r="U263" s="233"/>
      <c r="V263" s="233"/>
    </row>
    <row r="264" spans="6:22" s="36" customFormat="1" ht="12.75" x14ac:dyDescent="0.2">
      <c r="F264" s="321"/>
      <c r="G264" s="484"/>
      <c r="H264" s="484"/>
      <c r="I264" s="484"/>
      <c r="J264" s="532"/>
      <c r="K264" s="245"/>
      <c r="L264" s="323"/>
      <c r="M264" s="322"/>
      <c r="N264" s="276"/>
      <c r="O264" s="392"/>
      <c r="P264" s="51"/>
      <c r="Q264" s="233"/>
      <c r="R264" s="233"/>
      <c r="S264" s="392"/>
      <c r="U264" s="233"/>
      <c r="V264" s="233"/>
    </row>
    <row r="265" spans="6:22" s="36" customFormat="1" ht="12.75" x14ac:dyDescent="0.2">
      <c r="F265" s="321"/>
      <c r="G265" s="484"/>
      <c r="H265" s="484"/>
      <c r="I265" s="484"/>
      <c r="J265" s="532"/>
      <c r="K265" s="245"/>
      <c r="L265" s="323"/>
      <c r="M265" s="322"/>
      <c r="N265" s="276"/>
      <c r="O265" s="392"/>
      <c r="P265" s="51"/>
      <c r="Q265" s="233"/>
      <c r="R265" s="233"/>
      <c r="S265" s="392"/>
      <c r="U265" s="233"/>
      <c r="V265" s="233"/>
    </row>
    <row r="266" spans="6:22" s="36" customFormat="1" ht="12.75" x14ac:dyDescent="0.2">
      <c r="F266" s="321"/>
      <c r="G266" s="484"/>
      <c r="H266" s="484"/>
      <c r="I266" s="484"/>
      <c r="J266" s="532"/>
      <c r="K266" s="245"/>
      <c r="L266" s="323"/>
      <c r="M266" s="322"/>
      <c r="N266" s="276"/>
      <c r="O266" s="392"/>
      <c r="P266" s="51"/>
      <c r="Q266" s="233"/>
      <c r="R266" s="233"/>
      <c r="S266" s="392"/>
      <c r="U266" s="233"/>
      <c r="V266" s="233"/>
    </row>
    <row r="267" spans="6:22" s="36" customFormat="1" ht="12.75" x14ac:dyDescent="0.2">
      <c r="F267" s="321"/>
      <c r="G267" s="484"/>
      <c r="H267" s="484"/>
      <c r="I267" s="484"/>
      <c r="J267" s="532"/>
      <c r="K267" s="245"/>
      <c r="L267" s="323"/>
      <c r="M267" s="322"/>
      <c r="N267" s="276"/>
      <c r="O267" s="392"/>
      <c r="P267" s="51"/>
      <c r="Q267" s="233"/>
      <c r="R267" s="233"/>
      <c r="S267" s="392"/>
      <c r="U267" s="233"/>
      <c r="V267" s="233"/>
    </row>
    <row r="268" spans="6:22" s="36" customFormat="1" ht="12.75" x14ac:dyDescent="0.2">
      <c r="F268" s="321"/>
      <c r="G268" s="484"/>
      <c r="H268" s="484"/>
      <c r="I268" s="484"/>
      <c r="J268" s="532"/>
      <c r="K268" s="245"/>
      <c r="L268" s="323"/>
      <c r="M268" s="322"/>
      <c r="N268" s="276"/>
      <c r="O268" s="392"/>
      <c r="P268" s="51"/>
      <c r="Q268" s="233"/>
      <c r="R268" s="233"/>
      <c r="S268" s="392"/>
      <c r="U268" s="233"/>
      <c r="V268" s="233"/>
    </row>
    <row r="269" spans="6:22" s="36" customFormat="1" ht="12.75" x14ac:dyDescent="0.2">
      <c r="F269" s="321"/>
      <c r="G269" s="484"/>
      <c r="H269" s="484"/>
      <c r="I269" s="484"/>
      <c r="J269" s="532"/>
      <c r="K269" s="245"/>
      <c r="L269" s="323"/>
      <c r="M269" s="322"/>
      <c r="N269" s="276"/>
      <c r="O269" s="392"/>
      <c r="P269" s="51"/>
      <c r="Q269" s="233"/>
      <c r="R269" s="233"/>
      <c r="S269" s="392"/>
      <c r="U269" s="233"/>
      <c r="V269" s="233"/>
    </row>
    <row r="270" spans="6:22" s="36" customFormat="1" ht="12.75" x14ac:dyDescent="0.2">
      <c r="F270" s="321"/>
      <c r="G270" s="484"/>
      <c r="H270" s="484"/>
      <c r="I270" s="484"/>
      <c r="J270" s="532"/>
      <c r="K270" s="245"/>
      <c r="L270" s="323"/>
      <c r="M270" s="322"/>
      <c r="N270" s="276"/>
      <c r="O270" s="392"/>
      <c r="P270" s="51"/>
      <c r="Q270" s="233"/>
      <c r="R270" s="233"/>
      <c r="S270" s="392"/>
      <c r="U270" s="233"/>
      <c r="V270" s="233"/>
    </row>
    <row r="271" spans="6:22" s="36" customFormat="1" ht="12.75" x14ac:dyDescent="0.2">
      <c r="F271" s="321"/>
      <c r="G271" s="484"/>
      <c r="H271" s="484"/>
      <c r="I271" s="484"/>
      <c r="J271" s="532"/>
      <c r="K271" s="245"/>
      <c r="L271" s="323"/>
      <c r="M271" s="322"/>
      <c r="N271" s="276"/>
      <c r="O271" s="392"/>
      <c r="P271" s="51"/>
      <c r="Q271" s="233"/>
      <c r="R271" s="233"/>
      <c r="S271" s="392"/>
      <c r="U271" s="233"/>
      <c r="V271" s="233"/>
    </row>
    <row r="272" spans="6:22" s="36" customFormat="1" ht="12.75" x14ac:dyDescent="0.2">
      <c r="F272" s="321"/>
      <c r="G272" s="484"/>
      <c r="H272" s="484"/>
      <c r="I272" s="484"/>
      <c r="J272" s="532"/>
      <c r="K272" s="245"/>
      <c r="L272" s="323"/>
      <c r="M272" s="322"/>
      <c r="N272" s="276"/>
      <c r="O272" s="392"/>
      <c r="P272" s="51"/>
      <c r="Q272" s="233"/>
      <c r="R272" s="233"/>
      <c r="S272" s="392"/>
      <c r="U272" s="233"/>
      <c r="V272" s="233"/>
    </row>
    <row r="273" spans="6:22" s="36" customFormat="1" ht="12.75" x14ac:dyDescent="0.2">
      <c r="F273" s="321"/>
      <c r="G273" s="484"/>
      <c r="H273" s="484"/>
      <c r="I273" s="484"/>
      <c r="J273" s="532"/>
      <c r="K273" s="245"/>
      <c r="L273" s="323"/>
      <c r="M273" s="322"/>
      <c r="N273" s="276"/>
      <c r="O273" s="392"/>
      <c r="P273" s="51"/>
      <c r="Q273" s="233"/>
      <c r="R273" s="233"/>
      <c r="S273" s="392"/>
      <c r="U273" s="233"/>
      <c r="V273" s="233"/>
    </row>
    <row r="274" spans="6:22" s="36" customFormat="1" ht="12.75" x14ac:dyDescent="0.2">
      <c r="F274" s="321"/>
      <c r="G274" s="484"/>
      <c r="H274" s="484"/>
      <c r="I274" s="484"/>
      <c r="J274" s="532"/>
      <c r="K274" s="245"/>
      <c r="L274" s="323"/>
      <c r="M274" s="322"/>
      <c r="N274" s="276"/>
      <c r="O274" s="392"/>
      <c r="P274" s="51"/>
      <c r="Q274" s="233"/>
      <c r="R274" s="233"/>
      <c r="S274" s="392"/>
      <c r="U274" s="233"/>
      <c r="V274" s="233"/>
    </row>
    <row r="275" spans="6:22" s="36" customFormat="1" ht="12.75" x14ac:dyDescent="0.2">
      <c r="F275" s="321"/>
      <c r="G275" s="484"/>
      <c r="H275" s="484"/>
      <c r="I275" s="484"/>
      <c r="J275" s="532"/>
      <c r="K275" s="245"/>
      <c r="L275" s="323"/>
      <c r="M275" s="322"/>
      <c r="N275" s="276"/>
      <c r="O275" s="392"/>
      <c r="P275" s="51"/>
      <c r="Q275" s="233"/>
      <c r="R275" s="233"/>
      <c r="S275" s="392"/>
      <c r="U275" s="233"/>
      <c r="V275" s="233"/>
    </row>
    <row r="276" spans="6:22" s="36" customFormat="1" ht="12.75" x14ac:dyDescent="0.2">
      <c r="F276" s="321"/>
      <c r="G276" s="484"/>
      <c r="H276" s="484"/>
      <c r="I276" s="484"/>
      <c r="J276" s="532"/>
      <c r="K276" s="245"/>
      <c r="L276" s="323"/>
      <c r="M276" s="322"/>
      <c r="N276" s="276"/>
      <c r="O276" s="392"/>
      <c r="P276" s="51"/>
      <c r="Q276" s="233"/>
      <c r="R276" s="233"/>
      <c r="S276" s="392"/>
      <c r="U276" s="233"/>
      <c r="V276" s="233"/>
    </row>
    <row r="277" spans="6:22" s="36" customFormat="1" ht="12.75" x14ac:dyDescent="0.2">
      <c r="F277" s="321"/>
      <c r="G277" s="484"/>
      <c r="H277" s="484"/>
      <c r="I277" s="484"/>
      <c r="J277" s="532"/>
      <c r="K277" s="245"/>
      <c r="L277" s="323"/>
      <c r="M277" s="322"/>
      <c r="N277" s="276"/>
      <c r="O277" s="392"/>
      <c r="P277" s="51"/>
      <c r="Q277" s="233"/>
      <c r="R277" s="233"/>
      <c r="S277" s="392"/>
      <c r="U277" s="233"/>
      <c r="V277" s="233"/>
    </row>
    <row r="278" spans="6:22" s="36" customFormat="1" ht="12.75" x14ac:dyDescent="0.2">
      <c r="F278" s="321"/>
      <c r="G278" s="484"/>
      <c r="H278" s="484"/>
      <c r="I278" s="484"/>
      <c r="J278" s="532"/>
      <c r="K278" s="245"/>
      <c r="L278" s="323"/>
      <c r="M278" s="322"/>
      <c r="N278" s="276"/>
      <c r="O278" s="392"/>
      <c r="P278" s="51"/>
      <c r="Q278" s="233"/>
      <c r="R278" s="233"/>
      <c r="S278" s="392"/>
      <c r="U278" s="233"/>
      <c r="V278" s="233"/>
    </row>
    <row r="279" spans="6:22" s="36" customFormat="1" ht="12.75" x14ac:dyDescent="0.2">
      <c r="F279" s="321"/>
      <c r="G279" s="484"/>
      <c r="H279" s="484"/>
      <c r="I279" s="484"/>
      <c r="J279" s="532"/>
      <c r="K279" s="245"/>
      <c r="L279" s="323"/>
      <c r="M279" s="322"/>
      <c r="N279" s="276"/>
      <c r="O279" s="392"/>
      <c r="P279" s="51"/>
      <c r="Q279" s="233"/>
      <c r="R279" s="233"/>
      <c r="S279" s="392"/>
      <c r="U279" s="233"/>
      <c r="V279" s="233"/>
    </row>
    <row r="280" spans="6:22" s="36" customFormat="1" ht="12.75" x14ac:dyDescent="0.2">
      <c r="F280" s="321"/>
      <c r="G280" s="484"/>
      <c r="H280" s="484"/>
      <c r="I280" s="484"/>
      <c r="J280" s="532"/>
      <c r="K280" s="245"/>
      <c r="L280" s="323"/>
      <c r="M280" s="322"/>
      <c r="N280" s="276"/>
      <c r="O280" s="392"/>
      <c r="P280" s="51"/>
      <c r="Q280" s="233"/>
      <c r="R280" s="233"/>
      <c r="S280" s="392"/>
      <c r="U280" s="233"/>
      <c r="V280" s="233"/>
    </row>
    <row r="281" spans="6:22" s="36" customFormat="1" ht="12.75" x14ac:dyDescent="0.2">
      <c r="F281" s="321"/>
      <c r="G281" s="484"/>
      <c r="H281" s="484"/>
      <c r="I281" s="484"/>
      <c r="J281" s="532"/>
      <c r="K281" s="245"/>
      <c r="L281" s="323"/>
      <c r="M281" s="322"/>
      <c r="N281" s="276"/>
      <c r="O281" s="392"/>
      <c r="P281" s="51"/>
      <c r="Q281" s="233"/>
      <c r="R281" s="233"/>
      <c r="S281" s="392"/>
      <c r="U281" s="233"/>
      <c r="V281" s="233"/>
    </row>
    <row r="282" spans="6:22" s="36" customFormat="1" ht="12.75" x14ac:dyDescent="0.2">
      <c r="F282" s="321"/>
      <c r="G282" s="484"/>
      <c r="H282" s="484"/>
      <c r="I282" s="484"/>
      <c r="J282" s="532"/>
      <c r="K282" s="245"/>
      <c r="L282" s="323"/>
      <c r="M282" s="322"/>
      <c r="N282" s="276"/>
      <c r="O282" s="392"/>
      <c r="P282" s="51"/>
      <c r="Q282" s="233"/>
      <c r="R282" s="233"/>
      <c r="S282" s="392"/>
      <c r="U282" s="233"/>
      <c r="V282" s="233"/>
    </row>
    <row r="283" spans="6:22" s="36" customFormat="1" ht="12.75" x14ac:dyDescent="0.2">
      <c r="F283" s="321"/>
      <c r="G283" s="484"/>
      <c r="H283" s="484"/>
      <c r="I283" s="484"/>
      <c r="J283" s="532"/>
      <c r="K283" s="245"/>
      <c r="L283" s="323"/>
      <c r="M283" s="322"/>
      <c r="N283" s="276"/>
      <c r="O283" s="392"/>
      <c r="P283" s="51"/>
      <c r="Q283" s="233"/>
      <c r="R283" s="233"/>
      <c r="S283" s="392"/>
      <c r="U283" s="233"/>
      <c r="V283" s="233"/>
    </row>
    <row r="284" spans="6:22" s="36" customFormat="1" ht="12.75" x14ac:dyDescent="0.2">
      <c r="F284" s="321"/>
      <c r="G284" s="484"/>
      <c r="H284" s="484"/>
      <c r="I284" s="484"/>
      <c r="J284" s="532"/>
      <c r="K284" s="245"/>
      <c r="L284" s="323"/>
      <c r="M284" s="322"/>
      <c r="N284" s="276"/>
      <c r="O284" s="392"/>
      <c r="P284" s="51"/>
      <c r="Q284" s="233"/>
      <c r="R284" s="233"/>
      <c r="S284" s="392"/>
      <c r="U284" s="233"/>
      <c r="V284" s="233"/>
    </row>
    <row r="285" spans="6:22" s="36" customFormat="1" ht="12.75" x14ac:dyDescent="0.2">
      <c r="F285" s="321"/>
      <c r="G285" s="484"/>
      <c r="H285" s="484"/>
      <c r="I285" s="484"/>
      <c r="J285" s="532"/>
      <c r="K285" s="245"/>
      <c r="L285" s="323"/>
      <c r="M285" s="322"/>
      <c r="N285" s="276"/>
      <c r="O285" s="392"/>
      <c r="P285" s="51"/>
      <c r="Q285" s="233"/>
      <c r="R285" s="233"/>
      <c r="S285" s="392"/>
      <c r="U285" s="233"/>
      <c r="V285" s="233"/>
    </row>
    <row r="286" spans="6:22" s="36" customFormat="1" ht="12.75" x14ac:dyDescent="0.2">
      <c r="F286" s="321"/>
      <c r="G286" s="484"/>
      <c r="H286" s="484"/>
      <c r="I286" s="484"/>
      <c r="J286" s="532"/>
      <c r="K286" s="245"/>
      <c r="L286" s="323"/>
      <c r="M286" s="322"/>
      <c r="N286" s="276"/>
      <c r="O286" s="392"/>
      <c r="P286" s="51"/>
      <c r="Q286" s="233"/>
      <c r="R286" s="233"/>
      <c r="S286" s="392"/>
      <c r="U286" s="233"/>
      <c r="V286" s="233"/>
    </row>
    <row r="287" spans="6:22" s="36" customFormat="1" ht="12.75" x14ac:dyDescent="0.2">
      <c r="F287" s="321"/>
      <c r="G287" s="484"/>
      <c r="H287" s="484"/>
      <c r="I287" s="484"/>
      <c r="J287" s="532"/>
      <c r="K287" s="245"/>
      <c r="L287" s="323"/>
      <c r="M287" s="322"/>
      <c r="N287" s="276"/>
      <c r="O287" s="392"/>
      <c r="P287" s="51"/>
      <c r="Q287" s="233"/>
      <c r="R287" s="233"/>
      <c r="S287" s="392"/>
      <c r="U287" s="233"/>
      <c r="V287" s="233"/>
    </row>
    <row r="288" spans="6:22" s="36" customFormat="1" ht="12.75" x14ac:dyDescent="0.2">
      <c r="F288" s="321"/>
      <c r="G288" s="484"/>
      <c r="H288" s="484"/>
      <c r="I288" s="484"/>
      <c r="J288" s="532"/>
      <c r="K288" s="245"/>
      <c r="L288" s="323"/>
      <c r="M288" s="322"/>
      <c r="N288" s="276"/>
      <c r="O288" s="392"/>
      <c r="P288" s="51"/>
      <c r="Q288" s="233"/>
      <c r="R288" s="233"/>
      <c r="S288" s="392"/>
      <c r="U288" s="233"/>
      <c r="V288" s="233"/>
    </row>
    <row r="289" spans="6:22" s="36" customFormat="1" ht="12.75" x14ac:dyDescent="0.2">
      <c r="F289" s="321"/>
      <c r="G289" s="484"/>
      <c r="H289" s="484"/>
      <c r="I289" s="484"/>
      <c r="J289" s="532"/>
      <c r="K289" s="245"/>
      <c r="L289" s="323"/>
      <c r="M289" s="322"/>
      <c r="N289" s="276"/>
      <c r="O289" s="392"/>
      <c r="P289" s="51"/>
      <c r="Q289" s="233"/>
      <c r="R289" s="233"/>
      <c r="S289" s="392"/>
      <c r="U289" s="233"/>
      <c r="V289" s="233"/>
    </row>
    <row r="290" spans="6:22" s="36" customFormat="1" ht="12.75" x14ac:dyDescent="0.2">
      <c r="F290" s="321"/>
      <c r="G290" s="484"/>
      <c r="H290" s="484"/>
      <c r="I290" s="484"/>
      <c r="J290" s="532"/>
      <c r="K290" s="245"/>
      <c r="L290" s="323"/>
      <c r="M290" s="322"/>
      <c r="N290" s="276"/>
      <c r="O290" s="392"/>
      <c r="P290" s="51"/>
      <c r="Q290" s="233"/>
      <c r="R290" s="233"/>
      <c r="S290" s="392"/>
      <c r="U290" s="233"/>
      <c r="V290" s="233"/>
    </row>
    <row r="291" spans="6:22" s="36" customFormat="1" ht="12.75" x14ac:dyDescent="0.2">
      <c r="F291" s="321"/>
      <c r="G291" s="484"/>
      <c r="H291" s="484"/>
      <c r="I291" s="484"/>
      <c r="J291" s="532"/>
      <c r="K291" s="245"/>
      <c r="L291" s="323"/>
      <c r="M291" s="322"/>
      <c r="N291" s="276"/>
      <c r="O291" s="392"/>
      <c r="P291" s="51"/>
      <c r="Q291" s="233"/>
      <c r="R291" s="233"/>
      <c r="S291" s="392"/>
      <c r="U291" s="233"/>
      <c r="V291" s="233"/>
    </row>
    <row r="292" spans="6:22" s="36" customFormat="1" ht="12.75" x14ac:dyDescent="0.2">
      <c r="F292" s="321"/>
      <c r="G292" s="484"/>
      <c r="H292" s="484"/>
      <c r="I292" s="484"/>
      <c r="J292" s="532"/>
      <c r="K292" s="245"/>
      <c r="L292" s="323"/>
      <c r="M292" s="322"/>
      <c r="N292" s="276"/>
      <c r="O292" s="392"/>
      <c r="P292" s="51"/>
      <c r="Q292" s="233"/>
      <c r="R292" s="233"/>
      <c r="S292" s="392"/>
      <c r="U292" s="233"/>
      <c r="V292" s="233"/>
    </row>
    <row r="293" spans="6:22" s="36" customFormat="1" ht="12.75" x14ac:dyDescent="0.2">
      <c r="F293" s="321"/>
      <c r="G293" s="484"/>
      <c r="H293" s="484"/>
      <c r="I293" s="484"/>
      <c r="J293" s="532"/>
      <c r="K293" s="245"/>
      <c r="L293" s="323"/>
      <c r="M293" s="322"/>
      <c r="N293" s="276"/>
      <c r="O293" s="392"/>
      <c r="P293" s="51"/>
      <c r="Q293" s="233"/>
      <c r="R293" s="233"/>
      <c r="S293" s="392"/>
      <c r="U293" s="233"/>
      <c r="V293" s="233"/>
    </row>
    <row r="294" spans="6:22" s="36" customFormat="1" ht="12.75" x14ac:dyDescent="0.2">
      <c r="F294" s="321"/>
      <c r="G294" s="484"/>
      <c r="H294" s="484"/>
      <c r="I294" s="484"/>
      <c r="J294" s="532"/>
      <c r="K294" s="245"/>
      <c r="L294" s="323"/>
      <c r="M294" s="322"/>
      <c r="N294" s="276"/>
      <c r="O294" s="392"/>
      <c r="P294" s="51"/>
      <c r="Q294" s="233"/>
      <c r="R294" s="233"/>
      <c r="S294" s="392"/>
      <c r="U294" s="233"/>
      <c r="V294" s="233"/>
    </row>
    <row r="295" spans="6:22" s="36" customFormat="1" ht="12.75" x14ac:dyDescent="0.2">
      <c r="F295" s="321"/>
      <c r="G295" s="484"/>
      <c r="H295" s="484"/>
      <c r="I295" s="484"/>
      <c r="J295" s="532"/>
      <c r="K295" s="245"/>
      <c r="L295" s="323"/>
      <c r="M295" s="322"/>
      <c r="N295" s="276"/>
      <c r="O295" s="392"/>
      <c r="P295" s="51"/>
      <c r="Q295" s="233"/>
      <c r="R295" s="233"/>
      <c r="S295" s="392"/>
      <c r="U295" s="233"/>
      <c r="V295" s="233"/>
    </row>
    <row r="296" spans="6:22" s="36" customFormat="1" ht="12.75" x14ac:dyDescent="0.2">
      <c r="F296" s="321"/>
      <c r="G296" s="484"/>
      <c r="H296" s="484"/>
      <c r="I296" s="484"/>
      <c r="J296" s="532"/>
      <c r="K296" s="245"/>
      <c r="L296" s="323"/>
      <c r="M296" s="322"/>
      <c r="N296" s="276"/>
      <c r="O296" s="392"/>
      <c r="P296" s="51"/>
      <c r="Q296" s="233"/>
      <c r="R296" s="233"/>
      <c r="S296" s="392"/>
      <c r="U296" s="233"/>
      <c r="V296" s="233"/>
    </row>
    <row r="297" spans="6:22" s="36" customFormat="1" ht="12.75" x14ac:dyDescent="0.2">
      <c r="F297" s="321"/>
      <c r="G297" s="484"/>
      <c r="H297" s="484"/>
      <c r="I297" s="484"/>
      <c r="J297" s="532"/>
      <c r="K297" s="245"/>
      <c r="L297" s="323"/>
      <c r="M297" s="322"/>
      <c r="N297" s="276"/>
      <c r="O297" s="392"/>
      <c r="P297" s="51"/>
      <c r="Q297" s="233"/>
      <c r="R297" s="233"/>
      <c r="S297" s="392"/>
      <c r="U297" s="233"/>
      <c r="V297" s="233"/>
    </row>
    <row r="298" spans="6:22" s="36" customFormat="1" ht="12.75" x14ac:dyDescent="0.2">
      <c r="F298" s="321"/>
      <c r="G298" s="484"/>
      <c r="H298" s="484"/>
      <c r="I298" s="484"/>
      <c r="J298" s="532"/>
      <c r="K298" s="245"/>
      <c r="L298" s="323"/>
      <c r="M298" s="322"/>
      <c r="N298" s="276"/>
      <c r="O298" s="392"/>
      <c r="P298" s="51"/>
      <c r="Q298" s="233"/>
      <c r="R298" s="233"/>
      <c r="S298" s="392"/>
      <c r="U298" s="233"/>
      <c r="V298" s="233"/>
    </row>
    <row r="299" spans="6:22" s="36" customFormat="1" ht="12.75" x14ac:dyDescent="0.2">
      <c r="F299" s="321"/>
      <c r="G299" s="484"/>
      <c r="H299" s="484"/>
      <c r="I299" s="484"/>
      <c r="J299" s="532"/>
      <c r="K299" s="245"/>
      <c r="L299" s="323"/>
      <c r="M299" s="322"/>
      <c r="N299" s="276"/>
      <c r="O299" s="392"/>
      <c r="P299" s="51"/>
      <c r="Q299" s="233"/>
      <c r="R299" s="233"/>
      <c r="S299" s="392"/>
      <c r="U299" s="233"/>
      <c r="V299" s="233"/>
    </row>
    <row r="300" spans="6:22" s="36" customFormat="1" ht="12.75" x14ac:dyDescent="0.2">
      <c r="F300" s="321"/>
      <c r="G300" s="484"/>
      <c r="H300" s="484"/>
      <c r="I300" s="484"/>
      <c r="J300" s="532"/>
      <c r="K300" s="245"/>
      <c r="L300" s="323"/>
      <c r="M300" s="322"/>
      <c r="N300" s="276"/>
      <c r="O300" s="392"/>
      <c r="P300" s="51"/>
      <c r="Q300" s="233"/>
      <c r="R300" s="233"/>
      <c r="S300" s="392"/>
      <c r="U300" s="233"/>
      <c r="V300" s="233"/>
    </row>
    <row r="301" spans="6:22" s="36" customFormat="1" ht="12.75" x14ac:dyDescent="0.2">
      <c r="F301" s="321"/>
      <c r="G301" s="484"/>
      <c r="H301" s="484"/>
      <c r="I301" s="484"/>
      <c r="J301" s="532"/>
      <c r="K301" s="245"/>
      <c r="L301" s="323"/>
      <c r="M301" s="322"/>
      <c r="N301" s="276"/>
      <c r="O301" s="392"/>
      <c r="P301" s="51"/>
      <c r="Q301" s="233"/>
      <c r="R301" s="233"/>
      <c r="S301" s="392"/>
      <c r="U301" s="233"/>
      <c r="V301" s="233"/>
    </row>
    <row r="302" spans="6:22" s="36" customFormat="1" ht="12.75" x14ac:dyDescent="0.2">
      <c r="F302" s="321"/>
      <c r="G302" s="484"/>
      <c r="H302" s="484"/>
      <c r="I302" s="484"/>
      <c r="J302" s="532"/>
      <c r="K302" s="245"/>
      <c r="L302" s="323"/>
      <c r="M302" s="322"/>
      <c r="N302" s="276"/>
      <c r="O302" s="392"/>
      <c r="P302" s="51"/>
      <c r="Q302" s="233"/>
      <c r="R302" s="233"/>
      <c r="S302" s="392"/>
      <c r="U302" s="233"/>
      <c r="V302" s="233"/>
    </row>
    <row r="303" spans="6:22" s="36" customFormat="1" ht="12.75" x14ac:dyDescent="0.2">
      <c r="F303" s="321"/>
      <c r="G303" s="484"/>
      <c r="H303" s="484"/>
      <c r="I303" s="484"/>
      <c r="J303" s="532"/>
      <c r="K303" s="245"/>
      <c r="L303" s="323"/>
      <c r="M303" s="322"/>
      <c r="N303" s="276"/>
      <c r="O303" s="392"/>
      <c r="P303" s="51"/>
      <c r="Q303" s="233"/>
      <c r="R303" s="233"/>
      <c r="S303" s="392"/>
      <c r="U303" s="233"/>
      <c r="V303" s="233"/>
    </row>
    <row r="304" spans="6:22" s="36" customFormat="1" ht="12.75" x14ac:dyDescent="0.2">
      <c r="F304" s="321"/>
      <c r="G304" s="484"/>
      <c r="H304" s="484"/>
      <c r="I304" s="484"/>
      <c r="J304" s="532"/>
      <c r="K304" s="245"/>
      <c r="L304" s="323"/>
      <c r="M304" s="322"/>
      <c r="N304" s="276"/>
      <c r="O304" s="392"/>
      <c r="P304" s="51"/>
      <c r="Q304" s="233"/>
      <c r="R304" s="233"/>
      <c r="S304" s="392"/>
      <c r="U304" s="233"/>
      <c r="V304" s="233"/>
    </row>
    <row r="305" spans="6:22" s="36" customFormat="1" ht="12.75" x14ac:dyDescent="0.2">
      <c r="F305" s="321"/>
      <c r="G305" s="484"/>
      <c r="H305" s="484"/>
      <c r="I305" s="484"/>
      <c r="J305" s="532"/>
      <c r="K305" s="245"/>
      <c r="L305" s="323"/>
      <c r="M305" s="322"/>
      <c r="N305" s="276"/>
      <c r="O305" s="392"/>
      <c r="P305" s="51"/>
      <c r="Q305" s="233"/>
      <c r="R305" s="233"/>
      <c r="S305" s="392"/>
      <c r="U305" s="233"/>
      <c r="V305" s="233"/>
    </row>
    <row r="306" spans="6:22" s="36" customFormat="1" ht="12.75" x14ac:dyDescent="0.2">
      <c r="F306" s="321"/>
      <c r="G306" s="484"/>
      <c r="H306" s="484"/>
      <c r="I306" s="484"/>
      <c r="J306" s="532"/>
      <c r="K306" s="245"/>
      <c r="L306" s="323"/>
      <c r="M306" s="322"/>
      <c r="N306" s="276"/>
      <c r="O306" s="392"/>
      <c r="P306" s="51"/>
      <c r="Q306" s="233"/>
      <c r="R306" s="233"/>
      <c r="S306" s="392"/>
      <c r="U306" s="233"/>
      <c r="V306" s="233"/>
    </row>
    <row r="307" spans="6:22" s="36" customFormat="1" ht="12.75" x14ac:dyDescent="0.2">
      <c r="F307" s="321"/>
      <c r="G307" s="484"/>
      <c r="H307" s="484"/>
      <c r="I307" s="484"/>
      <c r="J307" s="532"/>
      <c r="K307" s="245"/>
      <c r="L307" s="323"/>
      <c r="M307" s="322"/>
      <c r="N307" s="276"/>
      <c r="O307" s="392"/>
      <c r="P307" s="51"/>
      <c r="Q307" s="233"/>
      <c r="R307" s="233"/>
      <c r="S307" s="392"/>
      <c r="U307" s="233"/>
      <c r="V307" s="233"/>
    </row>
    <row r="308" spans="6:22" s="36" customFormat="1" ht="12.75" x14ac:dyDescent="0.2">
      <c r="F308" s="321"/>
      <c r="G308" s="484"/>
      <c r="H308" s="484"/>
      <c r="I308" s="484"/>
      <c r="J308" s="532"/>
      <c r="K308" s="245"/>
      <c r="L308" s="323"/>
      <c r="M308" s="322"/>
      <c r="N308" s="276"/>
      <c r="O308" s="392"/>
      <c r="P308" s="51"/>
      <c r="Q308" s="233"/>
      <c r="R308" s="233"/>
      <c r="S308" s="392"/>
      <c r="U308" s="233"/>
      <c r="V308" s="233"/>
    </row>
    <row r="309" spans="6:22" s="36" customFormat="1" ht="12.75" x14ac:dyDescent="0.2">
      <c r="F309" s="321"/>
      <c r="G309" s="484"/>
      <c r="H309" s="484"/>
      <c r="I309" s="484"/>
      <c r="J309" s="532"/>
      <c r="K309" s="245"/>
      <c r="L309" s="323"/>
      <c r="M309" s="322"/>
      <c r="N309" s="276"/>
      <c r="O309" s="392"/>
      <c r="P309" s="51"/>
      <c r="Q309" s="233"/>
      <c r="R309" s="233"/>
      <c r="S309" s="392"/>
      <c r="U309" s="233"/>
      <c r="V309" s="233"/>
    </row>
    <row r="310" spans="6:22" s="36" customFormat="1" ht="12.75" x14ac:dyDescent="0.2">
      <c r="F310" s="321"/>
      <c r="G310" s="484"/>
      <c r="H310" s="484"/>
      <c r="I310" s="484"/>
      <c r="J310" s="532"/>
      <c r="K310" s="245"/>
      <c r="L310" s="323"/>
      <c r="M310" s="322"/>
      <c r="N310" s="276"/>
      <c r="O310" s="392"/>
      <c r="P310" s="51"/>
      <c r="Q310" s="233"/>
      <c r="R310" s="233"/>
      <c r="S310" s="392"/>
      <c r="U310" s="233"/>
      <c r="V310" s="233"/>
    </row>
    <row r="311" spans="6:22" s="36" customFormat="1" ht="12.75" x14ac:dyDescent="0.2">
      <c r="F311" s="321"/>
      <c r="G311" s="484"/>
      <c r="H311" s="484"/>
      <c r="I311" s="484"/>
      <c r="J311" s="532"/>
      <c r="K311" s="245"/>
      <c r="L311" s="323"/>
      <c r="M311" s="322"/>
      <c r="N311" s="276"/>
      <c r="O311" s="392"/>
      <c r="P311" s="51"/>
      <c r="Q311" s="233"/>
      <c r="R311" s="233"/>
      <c r="S311" s="392"/>
      <c r="U311" s="233"/>
      <c r="V311" s="233"/>
    </row>
    <row r="312" spans="6:22" s="36" customFormat="1" ht="12.75" x14ac:dyDescent="0.2">
      <c r="F312" s="321"/>
      <c r="G312" s="484"/>
      <c r="H312" s="484"/>
      <c r="I312" s="484"/>
      <c r="J312" s="532"/>
      <c r="K312" s="245"/>
      <c r="L312" s="323"/>
      <c r="M312" s="322"/>
      <c r="N312" s="276"/>
      <c r="O312" s="392"/>
      <c r="P312" s="51"/>
      <c r="Q312" s="233"/>
      <c r="R312" s="233"/>
      <c r="S312" s="392"/>
      <c r="U312" s="233"/>
      <c r="V312" s="233"/>
    </row>
    <row r="313" spans="6:22" s="36" customFormat="1" ht="12.75" x14ac:dyDescent="0.2">
      <c r="F313" s="321"/>
      <c r="G313" s="484"/>
      <c r="H313" s="484"/>
      <c r="I313" s="484"/>
      <c r="J313" s="532"/>
      <c r="K313" s="245"/>
      <c r="L313" s="323"/>
      <c r="M313" s="322"/>
      <c r="N313" s="276"/>
      <c r="O313" s="392"/>
      <c r="P313" s="51"/>
      <c r="Q313" s="233"/>
      <c r="R313" s="233"/>
      <c r="S313" s="392"/>
      <c r="U313" s="233"/>
      <c r="V313" s="233"/>
    </row>
    <row r="314" spans="6:22" s="36" customFormat="1" ht="12.75" x14ac:dyDescent="0.2">
      <c r="F314" s="321"/>
      <c r="G314" s="484"/>
      <c r="H314" s="484"/>
      <c r="I314" s="484"/>
      <c r="J314" s="532"/>
      <c r="K314" s="245"/>
      <c r="L314" s="323"/>
      <c r="M314" s="322"/>
      <c r="N314" s="276"/>
      <c r="O314" s="392"/>
      <c r="P314" s="51"/>
      <c r="Q314" s="233"/>
      <c r="R314" s="233"/>
      <c r="S314" s="392"/>
      <c r="U314" s="233"/>
      <c r="V314" s="233"/>
    </row>
    <row r="315" spans="6:22" s="36" customFormat="1" ht="12.75" x14ac:dyDescent="0.2">
      <c r="F315" s="321"/>
      <c r="G315" s="484"/>
      <c r="H315" s="484"/>
      <c r="I315" s="484"/>
      <c r="J315" s="532"/>
      <c r="K315" s="245"/>
      <c r="L315" s="323"/>
      <c r="M315" s="322"/>
      <c r="N315" s="276"/>
      <c r="O315" s="392"/>
      <c r="P315" s="51"/>
      <c r="Q315" s="233"/>
      <c r="R315" s="233"/>
      <c r="S315" s="392"/>
      <c r="U315" s="233"/>
      <c r="V315" s="233"/>
    </row>
    <row r="316" spans="6:22" s="36" customFormat="1" ht="12.75" x14ac:dyDescent="0.2">
      <c r="F316" s="321"/>
      <c r="G316" s="484"/>
      <c r="H316" s="484"/>
      <c r="I316" s="484"/>
      <c r="J316" s="532"/>
      <c r="K316" s="245"/>
      <c r="L316" s="323"/>
      <c r="M316" s="322"/>
      <c r="N316" s="276"/>
      <c r="O316" s="392"/>
      <c r="P316" s="51"/>
      <c r="Q316" s="233"/>
      <c r="R316" s="233"/>
      <c r="S316" s="392"/>
      <c r="U316" s="233"/>
      <c r="V316" s="233"/>
    </row>
    <row r="317" spans="6:22" s="36" customFormat="1" ht="12.75" x14ac:dyDescent="0.2">
      <c r="F317" s="321"/>
      <c r="G317" s="484"/>
      <c r="H317" s="484"/>
      <c r="I317" s="484"/>
      <c r="J317" s="532"/>
      <c r="K317" s="245"/>
      <c r="L317" s="323"/>
      <c r="M317" s="322"/>
      <c r="N317" s="276"/>
      <c r="O317" s="392"/>
      <c r="P317" s="51"/>
      <c r="Q317" s="233"/>
      <c r="R317" s="233"/>
      <c r="S317" s="392"/>
      <c r="U317" s="233"/>
      <c r="V317" s="233"/>
    </row>
    <row r="318" spans="6:22" s="36" customFormat="1" ht="12.75" x14ac:dyDescent="0.2">
      <c r="F318" s="321"/>
      <c r="G318" s="484"/>
      <c r="H318" s="484"/>
      <c r="I318" s="484"/>
      <c r="J318" s="532"/>
      <c r="K318" s="245"/>
      <c r="L318" s="323"/>
      <c r="M318" s="322"/>
      <c r="N318" s="276"/>
      <c r="O318" s="392"/>
      <c r="P318" s="51"/>
      <c r="Q318" s="233"/>
      <c r="R318" s="233"/>
      <c r="S318" s="392"/>
      <c r="U318" s="233"/>
      <c r="V318" s="233"/>
    </row>
    <row r="319" spans="6:22" s="36" customFormat="1" ht="12.75" x14ac:dyDescent="0.2">
      <c r="F319" s="321"/>
      <c r="G319" s="484"/>
      <c r="H319" s="484"/>
      <c r="I319" s="484"/>
      <c r="J319" s="532"/>
      <c r="K319" s="245"/>
      <c r="L319" s="323"/>
      <c r="M319" s="322"/>
      <c r="N319" s="276"/>
      <c r="O319" s="392"/>
      <c r="P319" s="51"/>
      <c r="Q319" s="233"/>
      <c r="R319" s="233"/>
      <c r="S319" s="392"/>
      <c r="U319" s="233"/>
      <c r="V319" s="233"/>
    </row>
    <row r="320" spans="6:22" s="36" customFormat="1" ht="12.75" x14ac:dyDescent="0.2">
      <c r="F320" s="321"/>
      <c r="G320" s="484"/>
      <c r="H320" s="484"/>
      <c r="I320" s="484"/>
      <c r="J320" s="532"/>
      <c r="K320" s="245"/>
      <c r="L320" s="323"/>
      <c r="M320" s="322"/>
      <c r="N320" s="276"/>
      <c r="O320" s="392"/>
      <c r="P320" s="51"/>
      <c r="Q320" s="233"/>
      <c r="R320" s="233"/>
      <c r="S320" s="392"/>
      <c r="U320" s="233"/>
      <c r="V320" s="233"/>
    </row>
    <row r="321" spans="6:22" s="36" customFormat="1" ht="12.75" x14ac:dyDescent="0.2">
      <c r="F321" s="321"/>
      <c r="G321" s="484"/>
      <c r="H321" s="484"/>
      <c r="I321" s="484"/>
      <c r="J321" s="532"/>
      <c r="K321" s="245"/>
      <c r="L321" s="323"/>
      <c r="M321" s="322"/>
      <c r="N321" s="276"/>
      <c r="O321" s="392"/>
      <c r="P321" s="51"/>
      <c r="Q321" s="233"/>
      <c r="R321" s="233"/>
      <c r="S321" s="392"/>
      <c r="U321" s="233"/>
      <c r="V321" s="233"/>
    </row>
    <row r="322" spans="6:22" s="36" customFormat="1" ht="12.75" x14ac:dyDescent="0.2">
      <c r="F322" s="321"/>
      <c r="G322" s="484"/>
      <c r="H322" s="484"/>
      <c r="I322" s="484"/>
      <c r="J322" s="532"/>
      <c r="K322" s="245"/>
      <c r="L322" s="323"/>
      <c r="M322" s="322"/>
      <c r="N322" s="276"/>
      <c r="O322" s="392"/>
      <c r="P322" s="51"/>
      <c r="Q322" s="233"/>
      <c r="R322" s="233"/>
      <c r="S322" s="392"/>
      <c r="U322" s="233"/>
      <c r="V322" s="233"/>
    </row>
    <row r="323" spans="6:22" s="36" customFormat="1" ht="12.75" x14ac:dyDescent="0.2">
      <c r="F323" s="321"/>
      <c r="G323" s="484"/>
      <c r="H323" s="484"/>
      <c r="I323" s="484"/>
      <c r="J323" s="532"/>
      <c r="K323" s="245"/>
      <c r="L323" s="323"/>
      <c r="M323" s="322"/>
      <c r="N323" s="276"/>
      <c r="O323" s="392"/>
      <c r="P323" s="51"/>
      <c r="Q323" s="233"/>
      <c r="R323" s="233"/>
      <c r="S323" s="392"/>
      <c r="U323" s="233"/>
      <c r="V323" s="233"/>
    </row>
    <row r="324" spans="6:22" s="36" customFormat="1" ht="12.75" x14ac:dyDescent="0.2">
      <c r="F324" s="321"/>
      <c r="G324" s="484"/>
      <c r="H324" s="484"/>
      <c r="I324" s="484"/>
      <c r="J324" s="532"/>
      <c r="K324" s="245"/>
      <c r="L324" s="323"/>
      <c r="M324" s="322"/>
      <c r="N324" s="276"/>
      <c r="O324" s="392"/>
      <c r="P324" s="51"/>
      <c r="Q324" s="233"/>
      <c r="R324" s="233"/>
      <c r="S324" s="392"/>
      <c r="U324" s="233"/>
      <c r="V324" s="233"/>
    </row>
    <row r="325" spans="6:22" s="36" customFormat="1" ht="12.75" x14ac:dyDescent="0.2">
      <c r="F325" s="321"/>
      <c r="G325" s="484"/>
      <c r="H325" s="484"/>
      <c r="I325" s="484"/>
      <c r="J325" s="532"/>
      <c r="K325" s="245"/>
      <c r="L325" s="323"/>
      <c r="M325" s="322"/>
      <c r="N325" s="276"/>
      <c r="O325" s="392"/>
      <c r="P325" s="51"/>
      <c r="Q325" s="233"/>
      <c r="R325" s="233"/>
      <c r="S325" s="392"/>
      <c r="U325" s="233"/>
      <c r="V325" s="233"/>
    </row>
    <row r="326" spans="6:22" s="36" customFormat="1" ht="12.75" x14ac:dyDescent="0.2">
      <c r="F326" s="321"/>
      <c r="G326" s="484"/>
      <c r="H326" s="484"/>
      <c r="I326" s="484"/>
      <c r="J326" s="532"/>
      <c r="K326" s="245"/>
      <c r="L326" s="323"/>
      <c r="M326" s="322"/>
      <c r="N326" s="276"/>
      <c r="O326" s="392"/>
      <c r="P326" s="51"/>
      <c r="Q326" s="233"/>
      <c r="R326" s="233"/>
      <c r="S326" s="392"/>
      <c r="U326" s="233"/>
      <c r="V326" s="233"/>
    </row>
    <row r="327" spans="6:22" s="36" customFormat="1" ht="12.75" x14ac:dyDescent="0.2">
      <c r="F327" s="321"/>
      <c r="G327" s="484"/>
      <c r="H327" s="484"/>
      <c r="I327" s="484"/>
      <c r="J327" s="532"/>
      <c r="K327" s="245"/>
      <c r="L327" s="323"/>
      <c r="M327" s="322"/>
      <c r="N327" s="276"/>
      <c r="O327" s="392"/>
      <c r="P327" s="51"/>
      <c r="Q327" s="233"/>
      <c r="R327" s="233"/>
      <c r="S327" s="392"/>
      <c r="U327" s="233"/>
      <c r="V327" s="233"/>
    </row>
    <row r="328" spans="6:22" s="36" customFormat="1" ht="12.75" x14ac:dyDescent="0.2">
      <c r="F328" s="321"/>
      <c r="G328" s="484"/>
      <c r="H328" s="484"/>
      <c r="I328" s="484"/>
      <c r="J328" s="532"/>
      <c r="K328" s="245"/>
      <c r="L328" s="323"/>
      <c r="M328" s="322"/>
      <c r="N328" s="276"/>
      <c r="O328" s="392"/>
      <c r="P328" s="51"/>
      <c r="Q328" s="233"/>
      <c r="R328" s="233"/>
      <c r="S328" s="392"/>
      <c r="U328" s="233"/>
      <c r="V328" s="233"/>
    </row>
    <row r="329" spans="6:22" s="36" customFormat="1" ht="12.75" x14ac:dyDescent="0.2">
      <c r="F329" s="321"/>
      <c r="G329" s="484"/>
      <c r="H329" s="484"/>
      <c r="I329" s="484"/>
      <c r="J329" s="532"/>
      <c r="K329" s="245"/>
      <c r="L329" s="323"/>
      <c r="M329" s="322"/>
      <c r="N329" s="276"/>
      <c r="O329" s="392"/>
      <c r="P329" s="51"/>
      <c r="Q329" s="233"/>
      <c r="R329" s="233"/>
      <c r="S329" s="392"/>
      <c r="U329" s="233"/>
      <c r="V329" s="233"/>
    </row>
    <row r="330" spans="6:22" s="36" customFormat="1" ht="12.75" x14ac:dyDescent="0.2">
      <c r="F330" s="321"/>
      <c r="G330" s="484"/>
      <c r="H330" s="484"/>
      <c r="I330" s="484"/>
      <c r="J330" s="532"/>
      <c r="K330" s="245"/>
      <c r="L330" s="323"/>
      <c r="M330" s="322"/>
      <c r="N330" s="276"/>
      <c r="O330" s="392"/>
      <c r="P330" s="51"/>
      <c r="Q330" s="233"/>
      <c r="R330" s="233"/>
      <c r="S330" s="392"/>
      <c r="U330" s="233"/>
      <c r="V330" s="233"/>
    </row>
    <row r="331" spans="6:22" s="36" customFormat="1" ht="12.75" x14ac:dyDescent="0.2">
      <c r="F331" s="321"/>
      <c r="G331" s="484"/>
      <c r="H331" s="484"/>
      <c r="I331" s="484"/>
      <c r="J331" s="532"/>
      <c r="K331" s="245"/>
      <c r="L331" s="323"/>
      <c r="M331" s="322"/>
      <c r="N331" s="276"/>
      <c r="O331" s="392"/>
      <c r="P331" s="51"/>
      <c r="Q331" s="233"/>
      <c r="R331" s="233"/>
      <c r="S331" s="392"/>
      <c r="U331" s="233"/>
      <c r="V331" s="233"/>
    </row>
    <row r="332" spans="6:22" s="36" customFormat="1" ht="12.75" x14ac:dyDescent="0.2">
      <c r="F332" s="321"/>
      <c r="G332" s="484"/>
      <c r="H332" s="484"/>
      <c r="I332" s="484"/>
      <c r="J332" s="532"/>
      <c r="K332" s="245"/>
      <c r="L332" s="323"/>
      <c r="M332" s="322"/>
      <c r="N332" s="276"/>
      <c r="O332" s="392"/>
      <c r="P332" s="51"/>
      <c r="Q332" s="233"/>
      <c r="R332" s="233"/>
      <c r="S332" s="392"/>
      <c r="U332" s="233"/>
      <c r="V332" s="233"/>
    </row>
    <row r="333" spans="6:22" s="36" customFormat="1" ht="12.75" x14ac:dyDescent="0.2">
      <c r="F333" s="321"/>
      <c r="G333" s="484"/>
      <c r="H333" s="484"/>
      <c r="I333" s="484"/>
      <c r="J333" s="532"/>
      <c r="K333" s="245"/>
      <c r="L333" s="323"/>
      <c r="M333" s="322"/>
      <c r="N333" s="276"/>
      <c r="O333" s="392"/>
      <c r="P333" s="51"/>
      <c r="Q333" s="233"/>
      <c r="R333" s="233"/>
      <c r="S333" s="392"/>
      <c r="U333" s="233"/>
      <c r="V333" s="233"/>
    </row>
    <row r="334" spans="6:22" s="36" customFormat="1" ht="12.75" x14ac:dyDescent="0.2">
      <c r="F334" s="321"/>
      <c r="G334" s="484"/>
      <c r="H334" s="484"/>
      <c r="I334" s="484"/>
      <c r="J334" s="532"/>
      <c r="K334" s="245"/>
      <c r="L334" s="323"/>
      <c r="M334" s="322"/>
      <c r="N334" s="276"/>
      <c r="O334" s="392"/>
      <c r="P334" s="51"/>
      <c r="Q334" s="233"/>
      <c r="R334" s="233"/>
      <c r="S334" s="392"/>
      <c r="U334" s="233"/>
      <c r="V334" s="233"/>
    </row>
    <row r="335" spans="6:22" s="36" customFormat="1" ht="12.75" x14ac:dyDescent="0.2">
      <c r="F335" s="321"/>
      <c r="G335" s="484"/>
      <c r="H335" s="484"/>
      <c r="I335" s="484"/>
      <c r="J335" s="532"/>
      <c r="K335" s="245"/>
      <c r="L335" s="323"/>
      <c r="M335" s="322"/>
      <c r="N335" s="276"/>
      <c r="O335" s="392"/>
      <c r="P335" s="51"/>
      <c r="Q335" s="233"/>
      <c r="R335" s="233"/>
      <c r="S335" s="392"/>
      <c r="U335" s="233"/>
      <c r="V335" s="233"/>
    </row>
    <row r="336" spans="6:22" s="36" customFormat="1" ht="12.75" x14ac:dyDescent="0.2">
      <c r="F336" s="321"/>
      <c r="G336" s="484"/>
      <c r="H336" s="484"/>
      <c r="I336" s="484"/>
      <c r="J336" s="532"/>
      <c r="K336" s="245"/>
      <c r="L336" s="323"/>
      <c r="M336" s="322"/>
      <c r="N336" s="276"/>
      <c r="O336" s="392"/>
      <c r="P336" s="51"/>
      <c r="Q336" s="233"/>
      <c r="R336" s="233"/>
      <c r="S336" s="392"/>
      <c r="U336" s="233"/>
      <c r="V336" s="233"/>
    </row>
    <row r="337" spans="6:22" s="36" customFormat="1" ht="12.75" x14ac:dyDescent="0.2">
      <c r="F337" s="321"/>
      <c r="G337" s="484"/>
      <c r="H337" s="484"/>
      <c r="I337" s="484"/>
      <c r="J337" s="532"/>
      <c r="K337" s="245"/>
      <c r="L337" s="323"/>
      <c r="M337" s="322"/>
      <c r="N337" s="276"/>
      <c r="O337" s="392"/>
      <c r="P337" s="51"/>
      <c r="Q337" s="233"/>
      <c r="R337" s="233"/>
      <c r="S337" s="392"/>
      <c r="U337" s="233"/>
      <c r="V337" s="233"/>
    </row>
    <row r="338" spans="6:22" s="36" customFormat="1" ht="12.75" x14ac:dyDescent="0.2">
      <c r="F338" s="321"/>
      <c r="G338" s="484"/>
      <c r="H338" s="484"/>
      <c r="I338" s="484"/>
      <c r="J338" s="532"/>
      <c r="K338" s="245"/>
      <c r="L338" s="323"/>
      <c r="M338" s="322"/>
      <c r="N338" s="276"/>
      <c r="O338" s="392"/>
      <c r="P338" s="51"/>
      <c r="Q338" s="233"/>
      <c r="R338" s="233"/>
      <c r="S338" s="392"/>
      <c r="U338" s="233"/>
      <c r="V338" s="233"/>
    </row>
    <row r="339" spans="6:22" s="36" customFormat="1" ht="12.75" x14ac:dyDescent="0.2">
      <c r="F339" s="321"/>
      <c r="G339" s="484"/>
      <c r="H339" s="484"/>
      <c r="I339" s="484"/>
      <c r="J339" s="532"/>
      <c r="K339" s="245"/>
      <c r="L339" s="323"/>
      <c r="M339" s="322"/>
      <c r="N339" s="276"/>
      <c r="O339" s="392"/>
      <c r="P339" s="51"/>
      <c r="Q339" s="233"/>
      <c r="R339" s="233"/>
      <c r="S339" s="392"/>
      <c r="U339" s="233"/>
      <c r="V339" s="233"/>
    </row>
    <row r="340" spans="6:22" s="36" customFormat="1" ht="12.75" x14ac:dyDescent="0.2">
      <c r="F340" s="321"/>
      <c r="G340" s="484"/>
      <c r="H340" s="484"/>
      <c r="I340" s="484"/>
      <c r="J340" s="532"/>
      <c r="K340" s="245"/>
      <c r="L340" s="323"/>
      <c r="M340" s="322"/>
      <c r="N340" s="276"/>
      <c r="O340" s="392"/>
      <c r="P340" s="51"/>
      <c r="Q340" s="233"/>
      <c r="R340" s="233"/>
      <c r="S340" s="392"/>
      <c r="U340" s="233"/>
      <c r="V340" s="233"/>
    </row>
    <row r="341" spans="6:22" s="36" customFormat="1" ht="12.75" x14ac:dyDescent="0.2">
      <c r="F341" s="321"/>
      <c r="G341" s="484"/>
      <c r="H341" s="484"/>
      <c r="I341" s="484"/>
      <c r="J341" s="532"/>
      <c r="K341" s="245"/>
      <c r="L341" s="323"/>
      <c r="M341" s="322"/>
      <c r="N341" s="276"/>
      <c r="O341" s="392"/>
      <c r="P341" s="51"/>
      <c r="Q341" s="233"/>
      <c r="R341" s="233"/>
      <c r="S341" s="392"/>
      <c r="U341" s="233"/>
      <c r="V341" s="233"/>
    </row>
    <row r="342" spans="6:22" s="36" customFormat="1" ht="12.75" x14ac:dyDescent="0.2">
      <c r="F342" s="321"/>
      <c r="G342" s="484"/>
      <c r="H342" s="484"/>
      <c r="I342" s="484"/>
      <c r="J342" s="532"/>
      <c r="K342" s="245"/>
      <c r="L342" s="323"/>
      <c r="M342" s="322"/>
      <c r="N342" s="276"/>
      <c r="O342" s="392"/>
      <c r="P342" s="51"/>
      <c r="Q342" s="233"/>
      <c r="R342" s="233"/>
      <c r="S342" s="392"/>
      <c r="U342" s="233"/>
      <c r="V342" s="233"/>
    </row>
    <row r="343" spans="6:22" s="36" customFormat="1" ht="12.75" x14ac:dyDescent="0.2">
      <c r="F343" s="321"/>
      <c r="G343" s="484"/>
      <c r="H343" s="484"/>
      <c r="I343" s="484"/>
      <c r="J343" s="532"/>
      <c r="K343" s="245"/>
      <c r="L343" s="323"/>
      <c r="M343" s="322"/>
      <c r="N343" s="276"/>
      <c r="O343" s="392"/>
      <c r="P343" s="51"/>
      <c r="Q343" s="233"/>
      <c r="R343" s="233"/>
      <c r="S343" s="392"/>
      <c r="U343" s="233"/>
      <c r="V343" s="233"/>
    </row>
    <row r="344" spans="6:22" s="36" customFormat="1" ht="12.75" x14ac:dyDescent="0.2">
      <c r="F344" s="321"/>
      <c r="G344" s="484"/>
      <c r="H344" s="484"/>
      <c r="I344" s="484"/>
      <c r="J344" s="532"/>
      <c r="K344" s="245"/>
      <c r="L344" s="323"/>
      <c r="M344" s="322"/>
      <c r="N344" s="276"/>
      <c r="O344" s="392"/>
      <c r="P344" s="51"/>
      <c r="Q344" s="233"/>
      <c r="R344" s="233"/>
      <c r="S344" s="392"/>
      <c r="U344" s="233"/>
      <c r="V344" s="233"/>
    </row>
    <row r="345" spans="6:22" s="36" customFormat="1" ht="12.75" x14ac:dyDescent="0.2">
      <c r="F345" s="321"/>
      <c r="G345" s="484"/>
      <c r="H345" s="484"/>
      <c r="I345" s="484"/>
      <c r="J345" s="532"/>
      <c r="K345" s="245"/>
      <c r="L345" s="323"/>
      <c r="M345" s="322"/>
      <c r="N345" s="276"/>
      <c r="O345" s="392"/>
      <c r="P345" s="51"/>
      <c r="Q345" s="233"/>
      <c r="R345" s="233"/>
      <c r="S345" s="392"/>
      <c r="U345" s="233"/>
      <c r="V345" s="233"/>
    </row>
    <row r="346" spans="6:22" s="36" customFormat="1" ht="12.75" x14ac:dyDescent="0.2">
      <c r="F346" s="321"/>
      <c r="G346" s="484"/>
      <c r="H346" s="484"/>
      <c r="I346" s="484"/>
      <c r="J346" s="532"/>
      <c r="K346" s="245"/>
      <c r="L346" s="323"/>
      <c r="M346" s="322"/>
      <c r="N346" s="276"/>
      <c r="O346" s="392"/>
      <c r="P346" s="51"/>
      <c r="Q346" s="233"/>
      <c r="R346" s="233"/>
      <c r="S346" s="392"/>
      <c r="U346" s="233"/>
      <c r="V346" s="233"/>
    </row>
    <row r="347" spans="6:22" s="36" customFormat="1" ht="12.75" x14ac:dyDescent="0.2">
      <c r="F347" s="321"/>
      <c r="G347" s="484"/>
      <c r="H347" s="484"/>
      <c r="I347" s="484"/>
      <c r="J347" s="532"/>
      <c r="K347" s="245"/>
      <c r="L347" s="323"/>
      <c r="M347" s="322"/>
      <c r="N347" s="276"/>
      <c r="O347" s="392"/>
      <c r="P347" s="51"/>
      <c r="Q347" s="233"/>
      <c r="R347" s="233"/>
      <c r="S347" s="392"/>
      <c r="U347" s="233"/>
      <c r="V347" s="233"/>
    </row>
    <row r="348" spans="6:22" s="36" customFormat="1" ht="12.75" x14ac:dyDescent="0.2">
      <c r="F348" s="321"/>
      <c r="G348" s="484"/>
      <c r="H348" s="484"/>
      <c r="I348" s="484"/>
      <c r="J348" s="532"/>
      <c r="K348" s="245"/>
      <c r="L348" s="323"/>
      <c r="M348" s="322"/>
      <c r="N348" s="276"/>
      <c r="O348" s="392"/>
      <c r="P348" s="51"/>
      <c r="Q348" s="233"/>
      <c r="R348" s="233"/>
      <c r="S348" s="392"/>
      <c r="U348" s="233"/>
      <c r="V348" s="233"/>
    </row>
    <row r="349" spans="6:22" s="36" customFormat="1" ht="12.75" x14ac:dyDescent="0.2">
      <c r="F349" s="321"/>
      <c r="G349" s="484"/>
      <c r="H349" s="484"/>
      <c r="I349" s="484"/>
      <c r="J349" s="532"/>
      <c r="K349" s="245"/>
      <c r="L349" s="323"/>
      <c r="M349" s="322"/>
      <c r="N349" s="276"/>
      <c r="O349" s="392"/>
      <c r="P349" s="51"/>
      <c r="Q349" s="233"/>
      <c r="R349" s="233"/>
      <c r="S349" s="392"/>
      <c r="U349" s="233"/>
      <c r="V349" s="233"/>
    </row>
    <row r="350" spans="6:22" s="36" customFormat="1" ht="12.75" x14ac:dyDescent="0.2">
      <c r="F350" s="321"/>
      <c r="G350" s="484"/>
      <c r="H350" s="484"/>
      <c r="I350" s="484"/>
      <c r="J350" s="532"/>
      <c r="K350" s="245"/>
      <c r="L350" s="323"/>
      <c r="M350" s="322"/>
      <c r="N350" s="276"/>
      <c r="O350" s="392"/>
      <c r="P350" s="51"/>
      <c r="Q350" s="233"/>
      <c r="R350" s="233"/>
      <c r="S350" s="392"/>
      <c r="U350" s="233"/>
      <c r="V350" s="233"/>
    </row>
    <row r="351" spans="6:22" s="36" customFormat="1" ht="12.75" x14ac:dyDescent="0.2">
      <c r="F351" s="321"/>
      <c r="G351" s="484"/>
      <c r="H351" s="484"/>
      <c r="I351" s="484"/>
      <c r="J351" s="532"/>
      <c r="K351" s="245"/>
      <c r="L351" s="323"/>
      <c r="M351" s="322"/>
      <c r="N351" s="276"/>
      <c r="O351" s="392"/>
      <c r="P351" s="51"/>
      <c r="Q351" s="233"/>
      <c r="R351" s="233"/>
      <c r="S351" s="392"/>
      <c r="U351" s="233"/>
      <c r="V351" s="233"/>
    </row>
    <row r="352" spans="6:22" s="36" customFormat="1" ht="12.75" x14ac:dyDescent="0.2">
      <c r="F352" s="321"/>
      <c r="G352" s="484"/>
      <c r="H352" s="484"/>
      <c r="I352" s="484"/>
      <c r="J352" s="532"/>
      <c r="K352" s="245"/>
      <c r="L352" s="323"/>
      <c r="M352" s="322"/>
      <c r="N352" s="276"/>
      <c r="O352" s="392"/>
      <c r="P352" s="51"/>
      <c r="Q352" s="233"/>
      <c r="R352" s="233"/>
      <c r="S352" s="392"/>
      <c r="U352" s="233"/>
      <c r="V352" s="233"/>
    </row>
    <row r="353" spans="6:22" s="36" customFormat="1" ht="12.75" x14ac:dyDescent="0.2">
      <c r="F353" s="321"/>
      <c r="G353" s="484"/>
      <c r="H353" s="484"/>
      <c r="I353" s="484"/>
      <c r="J353" s="532"/>
      <c r="K353" s="245"/>
      <c r="L353" s="323"/>
      <c r="M353" s="322"/>
      <c r="N353" s="276"/>
      <c r="O353" s="392"/>
      <c r="P353" s="51"/>
      <c r="Q353" s="233"/>
      <c r="R353" s="233"/>
      <c r="S353" s="392"/>
      <c r="U353" s="233"/>
      <c r="V353" s="233"/>
    </row>
    <row r="354" spans="6:22" s="36" customFormat="1" ht="12.75" x14ac:dyDescent="0.2">
      <c r="F354" s="321"/>
      <c r="G354" s="484"/>
      <c r="H354" s="484"/>
      <c r="I354" s="484"/>
      <c r="J354" s="532"/>
      <c r="K354" s="245"/>
      <c r="L354" s="323"/>
      <c r="M354" s="322"/>
      <c r="N354" s="276"/>
      <c r="O354" s="392"/>
      <c r="P354" s="51"/>
      <c r="Q354" s="233"/>
      <c r="R354" s="233"/>
      <c r="S354" s="392"/>
      <c r="U354" s="233"/>
      <c r="V354" s="233"/>
    </row>
    <row r="355" spans="6:22" s="36" customFormat="1" ht="12.75" x14ac:dyDescent="0.2">
      <c r="F355" s="321"/>
      <c r="G355" s="484"/>
      <c r="H355" s="484"/>
      <c r="I355" s="484"/>
      <c r="J355" s="532"/>
      <c r="K355" s="245"/>
      <c r="L355" s="323"/>
      <c r="M355" s="322"/>
      <c r="N355" s="276"/>
      <c r="O355" s="392"/>
      <c r="P355" s="51"/>
      <c r="Q355" s="233"/>
      <c r="R355" s="233"/>
      <c r="S355" s="392"/>
      <c r="U355" s="233"/>
      <c r="V355" s="233"/>
    </row>
    <row r="356" spans="6:22" s="36" customFormat="1" ht="12.75" x14ac:dyDescent="0.2">
      <c r="F356" s="321"/>
      <c r="G356" s="484"/>
      <c r="H356" s="484"/>
      <c r="I356" s="484"/>
      <c r="J356" s="532"/>
      <c r="K356" s="245"/>
      <c r="L356" s="323"/>
      <c r="M356" s="322"/>
      <c r="N356" s="276"/>
      <c r="O356" s="392"/>
      <c r="P356" s="51"/>
      <c r="Q356" s="233"/>
      <c r="R356" s="233"/>
      <c r="S356" s="392"/>
      <c r="U356" s="233"/>
      <c r="V356" s="233"/>
    </row>
    <row r="357" spans="6:22" s="36" customFormat="1" ht="12.75" x14ac:dyDescent="0.2">
      <c r="F357" s="321"/>
      <c r="G357" s="484"/>
      <c r="H357" s="484"/>
      <c r="I357" s="484"/>
      <c r="J357" s="532"/>
      <c r="K357" s="245"/>
      <c r="L357" s="323"/>
      <c r="M357" s="322"/>
      <c r="N357" s="276"/>
      <c r="O357" s="392"/>
      <c r="P357" s="51"/>
      <c r="Q357" s="233"/>
      <c r="R357" s="233"/>
      <c r="S357" s="392"/>
      <c r="U357" s="233"/>
      <c r="V357" s="233"/>
    </row>
    <row r="358" spans="6:22" s="36" customFormat="1" ht="12.75" x14ac:dyDescent="0.2">
      <c r="F358" s="321"/>
      <c r="G358" s="484"/>
      <c r="H358" s="484"/>
      <c r="I358" s="484"/>
      <c r="J358" s="532"/>
      <c r="K358" s="245"/>
      <c r="L358" s="323"/>
      <c r="M358" s="322"/>
      <c r="N358" s="276"/>
      <c r="O358" s="392"/>
      <c r="P358" s="51"/>
      <c r="Q358" s="233"/>
      <c r="R358" s="233"/>
      <c r="S358" s="392"/>
      <c r="U358" s="233"/>
      <c r="V358" s="233"/>
    </row>
    <row r="359" spans="6:22" s="36" customFormat="1" ht="12.75" x14ac:dyDescent="0.2">
      <c r="F359" s="321"/>
      <c r="G359" s="484"/>
      <c r="H359" s="484"/>
      <c r="I359" s="484"/>
      <c r="J359" s="532"/>
      <c r="K359" s="245"/>
      <c r="L359" s="323"/>
      <c r="M359" s="322"/>
      <c r="N359" s="276"/>
      <c r="O359" s="392"/>
      <c r="P359" s="51"/>
      <c r="Q359" s="233"/>
      <c r="R359" s="233"/>
      <c r="S359" s="392"/>
      <c r="U359" s="233"/>
      <c r="V359" s="233"/>
    </row>
    <row r="360" spans="6:22" s="36" customFormat="1" ht="12.75" x14ac:dyDescent="0.2">
      <c r="F360" s="321"/>
      <c r="G360" s="484"/>
      <c r="H360" s="484"/>
      <c r="I360" s="484"/>
      <c r="J360" s="532"/>
      <c r="K360" s="245"/>
      <c r="L360" s="323"/>
      <c r="M360" s="322"/>
      <c r="N360" s="276"/>
      <c r="O360" s="392"/>
      <c r="P360" s="51"/>
      <c r="Q360" s="233"/>
      <c r="R360" s="233"/>
      <c r="S360" s="392"/>
      <c r="U360" s="233"/>
      <c r="V360" s="233"/>
    </row>
    <row r="361" spans="6:22" s="36" customFormat="1" ht="12.75" x14ac:dyDescent="0.2">
      <c r="F361" s="321"/>
      <c r="G361" s="484"/>
      <c r="H361" s="484"/>
      <c r="I361" s="484"/>
      <c r="J361" s="532"/>
      <c r="K361" s="245"/>
      <c r="L361" s="323"/>
      <c r="M361" s="322"/>
      <c r="N361" s="276"/>
      <c r="O361" s="392"/>
      <c r="P361" s="51"/>
      <c r="Q361" s="233"/>
      <c r="R361" s="233"/>
      <c r="S361" s="392"/>
      <c r="U361" s="233"/>
      <c r="V361" s="233"/>
    </row>
    <row r="362" spans="6:22" s="36" customFormat="1" ht="12.75" x14ac:dyDescent="0.2">
      <c r="F362" s="321"/>
      <c r="G362" s="484"/>
      <c r="H362" s="484"/>
      <c r="I362" s="484"/>
      <c r="J362" s="532"/>
      <c r="K362" s="245"/>
      <c r="L362" s="323"/>
      <c r="M362" s="322"/>
      <c r="N362" s="276"/>
      <c r="O362" s="392"/>
      <c r="P362" s="51"/>
      <c r="Q362" s="233"/>
      <c r="R362" s="233"/>
      <c r="S362" s="392"/>
      <c r="U362" s="233"/>
      <c r="V362" s="233"/>
    </row>
    <row r="363" spans="6:22" s="36" customFormat="1" ht="12.75" x14ac:dyDescent="0.2">
      <c r="F363" s="321"/>
      <c r="G363" s="484"/>
      <c r="H363" s="484"/>
      <c r="I363" s="484"/>
      <c r="J363" s="532"/>
      <c r="K363" s="245"/>
      <c r="L363" s="323"/>
      <c r="M363" s="322"/>
      <c r="N363" s="276"/>
      <c r="O363" s="392"/>
      <c r="P363" s="51"/>
      <c r="Q363" s="233"/>
      <c r="R363" s="233"/>
      <c r="S363" s="392"/>
      <c r="U363" s="233"/>
      <c r="V363" s="233"/>
    </row>
    <row r="364" spans="6:22" s="36" customFormat="1" ht="12.75" x14ac:dyDescent="0.2">
      <c r="F364" s="321"/>
      <c r="G364" s="484"/>
      <c r="H364" s="484"/>
      <c r="I364" s="484"/>
      <c r="J364" s="532"/>
      <c r="K364" s="245"/>
      <c r="L364" s="323"/>
      <c r="M364" s="322"/>
      <c r="N364" s="276"/>
      <c r="O364" s="392"/>
      <c r="P364" s="51"/>
      <c r="Q364" s="233"/>
      <c r="R364" s="233"/>
      <c r="S364" s="392"/>
      <c r="U364" s="233"/>
      <c r="V364" s="233"/>
    </row>
    <row r="365" spans="6:22" s="36" customFormat="1" ht="12.75" x14ac:dyDescent="0.2">
      <c r="F365" s="321"/>
      <c r="G365" s="484"/>
      <c r="H365" s="484"/>
      <c r="I365" s="484"/>
      <c r="J365" s="532"/>
      <c r="K365" s="245"/>
      <c r="L365" s="323"/>
      <c r="M365" s="322"/>
      <c r="N365" s="276"/>
      <c r="O365" s="392"/>
      <c r="P365" s="51"/>
      <c r="Q365" s="233"/>
      <c r="R365" s="233"/>
      <c r="S365" s="392"/>
      <c r="U365" s="233"/>
      <c r="V365" s="233"/>
    </row>
    <row r="366" spans="6:22" s="36" customFormat="1" ht="12.75" x14ac:dyDescent="0.2">
      <c r="F366" s="321"/>
      <c r="G366" s="484"/>
      <c r="H366" s="484"/>
      <c r="I366" s="484"/>
      <c r="J366" s="532"/>
      <c r="K366" s="245"/>
      <c r="L366" s="323"/>
      <c r="M366" s="322"/>
      <c r="N366" s="276"/>
      <c r="O366" s="392"/>
      <c r="P366" s="51"/>
      <c r="Q366" s="233"/>
      <c r="R366" s="233"/>
      <c r="S366" s="392"/>
      <c r="U366" s="233"/>
      <c r="V366" s="233"/>
    </row>
    <row r="367" spans="6:22" s="36" customFormat="1" ht="12.75" x14ac:dyDescent="0.2">
      <c r="F367" s="321"/>
      <c r="G367" s="484"/>
      <c r="H367" s="484"/>
      <c r="I367" s="484"/>
      <c r="J367" s="532"/>
      <c r="K367" s="245"/>
      <c r="L367" s="323"/>
      <c r="M367" s="322"/>
      <c r="N367" s="276"/>
      <c r="O367" s="392"/>
      <c r="P367" s="51"/>
      <c r="Q367" s="233"/>
      <c r="R367" s="233"/>
      <c r="S367" s="392"/>
      <c r="U367" s="233"/>
      <c r="V367" s="233"/>
    </row>
    <row r="368" spans="6:22" s="36" customFormat="1" ht="12.75" x14ac:dyDescent="0.2">
      <c r="F368" s="321"/>
      <c r="G368" s="484"/>
      <c r="H368" s="484"/>
      <c r="I368" s="484"/>
      <c r="J368" s="532"/>
      <c r="K368" s="245"/>
      <c r="L368" s="323"/>
      <c r="M368" s="322"/>
      <c r="N368" s="276"/>
      <c r="O368" s="392"/>
      <c r="P368" s="51"/>
      <c r="Q368" s="233"/>
      <c r="R368" s="233"/>
      <c r="S368" s="392"/>
      <c r="U368" s="233"/>
      <c r="V368" s="233"/>
    </row>
    <row r="369" spans="6:22" s="36" customFormat="1" ht="12.75" x14ac:dyDescent="0.2">
      <c r="F369" s="321"/>
      <c r="G369" s="484"/>
      <c r="H369" s="484"/>
      <c r="I369" s="484"/>
      <c r="J369" s="532"/>
      <c r="K369" s="245"/>
      <c r="L369" s="323"/>
      <c r="M369" s="322"/>
      <c r="N369" s="276"/>
      <c r="O369" s="392"/>
      <c r="P369" s="51"/>
      <c r="Q369" s="233"/>
      <c r="R369" s="233"/>
      <c r="S369" s="392"/>
      <c r="U369" s="233"/>
      <c r="V369" s="233"/>
    </row>
    <row r="370" spans="6:22" s="36" customFormat="1" ht="12.75" x14ac:dyDescent="0.2">
      <c r="F370" s="321"/>
      <c r="G370" s="484"/>
      <c r="H370" s="484"/>
      <c r="I370" s="484"/>
      <c r="J370" s="532"/>
      <c r="K370" s="245"/>
      <c r="L370" s="323"/>
      <c r="M370" s="322"/>
      <c r="N370" s="276"/>
      <c r="O370" s="392"/>
      <c r="P370" s="51"/>
      <c r="Q370" s="233"/>
      <c r="R370" s="233"/>
      <c r="S370" s="392"/>
      <c r="U370" s="233"/>
      <c r="V370" s="233"/>
    </row>
    <row r="371" spans="6:22" s="36" customFormat="1" ht="12.75" x14ac:dyDescent="0.2">
      <c r="F371" s="321"/>
      <c r="G371" s="484"/>
      <c r="H371" s="484"/>
      <c r="I371" s="484"/>
      <c r="J371" s="532"/>
      <c r="K371" s="245"/>
      <c r="L371" s="323"/>
      <c r="M371" s="322"/>
      <c r="N371" s="276"/>
      <c r="O371" s="392"/>
      <c r="P371" s="51"/>
      <c r="Q371" s="233"/>
      <c r="R371" s="233"/>
      <c r="S371" s="392"/>
      <c r="U371" s="233"/>
      <c r="V371" s="233"/>
    </row>
    <row r="372" spans="6:22" s="36" customFormat="1" ht="12.75" x14ac:dyDescent="0.2">
      <c r="F372" s="321"/>
      <c r="G372" s="484"/>
      <c r="H372" s="484"/>
      <c r="I372" s="484"/>
      <c r="J372" s="532"/>
      <c r="K372" s="245"/>
      <c r="L372" s="323"/>
      <c r="M372" s="322"/>
      <c r="N372" s="276"/>
      <c r="O372" s="392"/>
      <c r="P372" s="51"/>
      <c r="Q372" s="233"/>
      <c r="R372" s="233"/>
      <c r="S372" s="392"/>
      <c r="U372" s="233"/>
      <c r="V372" s="233"/>
    </row>
    <row r="373" spans="6:22" s="36" customFormat="1" ht="12.75" x14ac:dyDescent="0.2">
      <c r="F373" s="321"/>
      <c r="G373" s="484"/>
      <c r="H373" s="484"/>
      <c r="I373" s="484"/>
      <c r="J373" s="532"/>
      <c r="K373" s="245"/>
      <c r="L373" s="323"/>
      <c r="M373" s="322"/>
      <c r="N373" s="276"/>
      <c r="O373" s="392"/>
      <c r="P373" s="51"/>
      <c r="Q373" s="233"/>
      <c r="R373" s="233"/>
      <c r="S373" s="392"/>
      <c r="U373" s="233"/>
      <c r="V373" s="233"/>
    </row>
    <row r="374" spans="6:22" s="36" customFormat="1" ht="12.75" x14ac:dyDescent="0.2">
      <c r="F374" s="321"/>
      <c r="G374" s="484"/>
      <c r="H374" s="484"/>
      <c r="I374" s="484"/>
      <c r="J374" s="532"/>
      <c r="K374" s="245"/>
      <c r="L374" s="323"/>
      <c r="M374" s="322"/>
      <c r="N374" s="276"/>
      <c r="O374" s="392"/>
      <c r="P374" s="51"/>
      <c r="Q374" s="233"/>
      <c r="R374" s="233"/>
      <c r="S374" s="392"/>
      <c r="U374" s="233"/>
      <c r="V374" s="233"/>
    </row>
    <row r="375" spans="6:22" s="36" customFormat="1" ht="12.75" x14ac:dyDescent="0.2">
      <c r="F375" s="321"/>
      <c r="G375" s="484"/>
      <c r="H375" s="484"/>
      <c r="I375" s="484"/>
      <c r="J375" s="532"/>
      <c r="K375" s="245"/>
      <c r="L375" s="323"/>
      <c r="M375" s="322"/>
      <c r="N375" s="276"/>
      <c r="O375" s="392"/>
      <c r="P375" s="51"/>
      <c r="Q375" s="233"/>
      <c r="R375" s="233"/>
      <c r="S375" s="392"/>
      <c r="U375" s="233"/>
      <c r="V375" s="233"/>
    </row>
    <row r="376" spans="6:22" s="36" customFormat="1" ht="12.75" x14ac:dyDescent="0.2">
      <c r="F376" s="321"/>
      <c r="G376" s="484"/>
      <c r="H376" s="484"/>
      <c r="I376" s="484"/>
      <c r="J376" s="532"/>
      <c r="K376" s="245"/>
      <c r="L376" s="323"/>
      <c r="M376" s="322"/>
      <c r="N376" s="276"/>
      <c r="O376" s="392"/>
      <c r="P376" s="51"/>
      <c r="Q376" s="233"/>
      <c r="R376" s="233"/>
      <c r="S376" s="392"/>
      <c r="U376" s="233"/>
      <c r="V376" s="233"/>
    </row>
    <row r="377" spans="6:22" s="36" customFormat="1" ht="12.75" x14ac:dyDescent="0.2">
      <c r="F377" s="321"/>
      <c r="G377" s="484"/>
      <c r="H377" s="484"/>
      <c r="I377" s="484"/>
      <c r="J377" s="532"/>
      <c r="K377" s="245"/>
      <c r="L377" s="323"/>
      <c r="M377" s="322"/>
      <c r="N377" s="276"/>
      <c r="O377" s="392"/>
      <c r="P377" s="51"/>
      <c r="Q377" s="233"/>
      <c r="R377" s="233"/>
      <c r="S377" s="392"/>
      <c r="U377" s="233"/>
      <c r="V377" s="233"/>
    </row>
    <row r="378" spans="6:22" s="36" customFormat="1" ht="12.75" x14ac:dyDescent="0.2">
      <c r="F378" s="321"/>
      <c r="G378" s="484"/>
      <c r="H378" s="484"/>
      <c r="I378" s="484"/>
      <c r="J378" s="532"/>
      <c r="K378" s="245"/>
      <c r="L378" s="323"/>
      <c r="M378" s="322"/>
      <c r="N378" s="276"/>
      <c r="O378" s="392"/>
      <c r="P378" s="51"/>
      <c r="Q378" s="233"/>
      <c r="R378" s="233"/>
      <c r="S378" s="392"/>
      <c r="U378" s="233"/>
      <c r="V378" s="233"/>
    </row>
    <row r="379" spans="6:22" s="36" customFormat="1" ht="12.75" x14ac:dyDescent="0.2">
      <c r="F379" s="321"/>
      <c r="G379" s="484"/>
      <c r="H379" s="484"/>
      <c r="I379" s="484"/>
      <c r="J379" s="532"/>
      <c r="K379" s="245"/>
      <c r="L379" s="323"/>
      <c r="M379" s="322"/>
      <c r="N379" s="276"/>
      <c r="O379" s="392"/>
      <c r="P379" s="51"/>
      <c r="Q379" s="233"/>
      <c r="R379" s="233"/>
      <c r="S379" s="392"/>
      <c r="U379" s="233"/>
      <c r="V379" s="233"/>
    </row>
    <row r="380" spans="6:22" s="36" customFormat="1" ht="12.75" x14ac:dyDescent="0.2">
      <c r="F380" s="321"/>
      <c r="G380" s="484"/>
      <c r="H380" s="484"/>
      <c r="I380" s="484"/>
      <c r="J380" s="532"/>
      <c r="K380" s="245"/>
      <c r="L380" s="323"/>
      <c r="M380" s="322"/>
      <c r="N380" s="276"/>
      <c r="O380" s="392"/>
      <c r="P380" s="51"/>
      <c r="Q380" s="233"/>
      <c r="R380" s="233"/>
      <c r="S380" s="392"/>
      <c r="U380" s="233"/>
      <c r="V380" s="233"/>
    </row>
    <row r="381" spans="6:22" s="36" customFormat="1" ht="12.75" x14ac:dyDescent="0.2">
      <c r="F381" s="321"/>
      <c r="G381" s="484"/>
      <c r="H381" s="484"/>
      <c r="I381" s="484"/>
      <c r="J381" s="532"/>
      <c r="K381" s="245"/>
      <c r="L381" s="323"/>
      <c r="M381" s="322"/>
      <c r="N381" s="276"/>
      <c r="O381" s="392"/>
      <c r="P381" s="51"/>
      <c r="Q381" s="233"/>
      <c r="R381" s="233"/>
      <c r="S381" s="392"/>
      <c r="U381" s="233"/>
      <c r="V381" s="233"/>
    </row>
    <row r="382" spans="6:22" s="36" customFormat="1" ht="12.75" x14ac:dyDescent="0.2">
      <c r="F382" s="321"/>
      <c r="G382" s="484"/>
      <c r="H382" s="484"/>
      <c r="I382" s="484"/>
      <c r="J382" s="532"/>
      <c r="K382" s="245"/>
      <c r="L382" s="323"/>
      <c r="M382" s="322"/>
      <c r="N382" s="276"/>
      <c r="O382" s="392"/>
      <c r="P382" s="51"/>
      <c r="Q382" s="233"/>
      <c r="R382" s="233"/>
      <c r="S382" s="392"/>
      <c r="U382" s="233"/>
      <c r="V382" s="233"/>
    </row>
    <row r="383" spans="6:22" s="36" customFormat="1" ht="12.75" x14ac:dyDescent="0.2">
      <c r="F383" s="321"/>
      <c r="G383" s="484"/>
      <c r="H383" s="484"/>
      <c r="I383" s="484"/>
      <c r="J383" s="532"/>
      <c r="K383" s="245"/>
      <c r="L383" s="323"/>
      <c r="M383" s="322"/>
      <c r="N383" s="276"/>
      <c r="O383" s="392"/>
      <c r="P383" s="51"/>
      <c r="Q383" s="233"/>
      <c r="R383" s="233"/>
      <c r="S383" s="392"/>
      <c r="U383" s="233"/>
      <c r="V383" s="233"/>
    </row>
    <row r="384" spans="6:22" s="36" customFormat="1" ht="12.75" x14ac:dyDescent="0.2">
      <c r="F384" s="321"/>
      <c r="G384" s="484"/>
      <c r="H384" s="484"/>
      <c r="I384" s="484"/>
      <c r="J384" s="532"/>
      <c r="K384" s="245"/>
      <c r="L384" s="323"/>
      <c r="M384" s="322"/>
      <c r="N384" s="276"/>
      <c r="O384" s="392"/>
      <c r="P384" s="51"/>
      <c r="Q384" s="233"/>
      <c r="R384" s="233"/>
      <c r="S384" s="392"/>
      <c r="U384" s="233"/>
      <c r="V384" s="233"/>
    </row>
    <row r="385" spans="6:22" s="36" customFormat="1" ht="12.75" x14ac:dyDescent="0.2">
      <c r="F385" s="321"/>
      <c r="G385" s="484"/>
      <c r="H385" s="484"/>
      <c r="I385" s="484"/>
      <c r="J385" s="532"/>
      <c r="K385" s="245"/>
      <c r="L385" s="323"/>
      <c r="M385" s="322"/>
      <c r="N385" s="276"/>
      <c r="O385" s="392"/>
      <c r="P385" s="51"/>
      <c r="Q385" s="233"/>
      <c r="R385" s="233"/>
      <c r="S385" s="392"/>
      <c r="U385" s="233"/>
      <c r="V385" s="233"/>
    </row>
    <row r="386" spans="6:22" s="36" customFormat="1" ht="12.75" x14ac:dyDescent="0.2">
      <c r="F386" s="321"/>
      <c r="G386" s="484"/>
      <c r="H386" s="484"/>
      <c r="I386" s="484"/>
      <c r="J386" s="532"/>
      <c r="K386" s="245"/>
      <c r="L386" s="323"/>
      <c r="M386" s="322"/>
      <c r="N386" s="276"/>
      <c r="O386" s="392"/>
      <c r="P386" s="51"/>
      <c r="Q386" s="233"/>
      <c r="R386" s="233"/>
      <c r="S386" s="392"/>
      <c r="U386" s="233"/>
      <c r="V386" s="233"/>
    </row>
    <row r="387" spans="6:22" s="36" customFormat="1" ht="12.75" x14ac:dyDescent="0.2">
      <c r="F387" s="321"/>
      <c r="G387" s="484"/>
      <c r="H387" s="484"/>
      <c r="I387" s="484"/>
      <c r="J387" s="532"/>
      <c r="K387" s="245"/>
      <c r="L387" s="323"/>
      <c r="M387" s="322"/>
      <c r="N387" s="276"/>
      <c r="O387" s="392"/>
      <c r="P387" s="51"/>
      <c r="Q387" s="233"/>
      <c r="R387" s="233"/>
      <c r="S387" s="392"/>
      <c r="U387" s="233"/>
      <c r="V387" s="233"/>
    </row>
    <row r="388" spans="6:22" s="36" customFormat="1" ht="12.75" x14ac:dyDescent="0.2">
      <c r="F388" s="321"/>
      <c r="G388" s="484"/>
      <c r="H388" s="484"/>
      <c r="I388" s="484"/>
      <c r="J388" s="532"/>
      <c r="K388" s="245"/>
      <c r="L388" s="323"/>
      <c r="M388" s="322"/>
      <c r="N388" s="276"/>
      <c r="O388" s="392"/>
      <c r="P388" s="51"/>
      <c r="Q388" s="233"/>
      <c r="R388" s="233"/>
      <c r="S388" s="392"/>
      <c r="U388" s="233"/>
      <c r="V388" s="233"/>
    </row>
    <row r="389" spans="6:22" s="36" customFormat="1" ht="12.75" x14ac:dyDescent="0.2">
      <c r="F389" s="321"/>
      <c r="G389" s="484"/>
      <c r="H389" s="484"/>
      <c r="I389" s="484"/>
      <c r="J389" s="532"/>
      <c r="K389" s="245"/>
      <c r="L389" s="323"/>
      <c r="M389" s="322"/>
      <c r="N389" s="276"/>
      <c r="O389" s="392"/>
      <c r="P389" s="51"/>
      <c r="Q389" s="233"/>
      <c r="R389" s="233"/>
      <c r="S389" s="392"/>
      <c r="U389" s="233"/>
      <c r="V389" s="233"/>
    </row>
    <row r="390" spans="6:22" s="36" customFormat="1" ht="12.75" x14ac:dyDescent="0.2">
      <c r="F390" s="321"/>
      <c r="G390" s="484"/>
      <c r="H390" s="484"/>
      <c r="I390" s="484"/>
      <c r="J390" s="532"/>
      <c r="K390" s="245"/>
      <c r="L390" s="323"/>
      <c r="M390" s="322"/>
      <c r="N390" s="276"/>
      <c r="O390" s="392"/>
      <c r="P390" s="51"/>
      <c r="Q390" s="233"/>
      <c r="R390" s="233"/>
      <c r="S390" s="392"/>
      <c r="U390" s="233"/>
      <c r="V390" s="233"/>
    </row>
    <row r="391" spans="6:22" s="36" customFormat="1" ht="12.75" x14ac:dyDescent="0.2">
      <c r="F391" s="321"/>
      <c r="G391" s="484"/>
      <c r="H391" s="484"/>
      <c r="I391" s="484"/>
      <c r="J391" s="532"/>
      <c r="K391" s="245"/>
      <c r="L391" s="323"/>
      <c r="M391" s="322"/>
      <c r="N391" s="276"/>
      <c r="O391" s="392"/>
      <c r="P391" s="51"/>
      <c r="Q391" s="233"/>
      <c r="R391" s="233"/>
      <c r="S391" s="392"/>
      <c r="U391" s="233"/>
      <c r="V391" s="233"/>
    </row>
    <row r="392" spans="6:22" s="36" customFormat="1" ht="12.75" x14ac:dyDescent="0.2">
      <c r="F392" s="321"/>
      <c r="G392" s="484"/>
      <c r="H392" s="484"/>
      <c r="I392" s="484"/>
      <c r="J392" s="532"/>
      <c r="K392" s="245"/>
      <c r="L392" s="323"/>
      <c r="M392" s="322"/>
      <c r="N392" s="276"/>
      <c r="O392" s="392"/>
      <c r="P392" s="51"/>
      <c r="Q392" s="233"/>
      <c r="R392" s="233"/>
      <c r="S392" s="392"/>
      <c r="U392" s="233"/>
      <c r="V392" s="233"/>
    </row>
    <row r="393" spans="6:22" s="36" customFormat="1" ht="12.75" x14ac:dyDescent="0.2">
      <c r="F393" s="321"/>
      <c r="G393" s="484"/>
      <c r="H393" s="484"/>
      <c r="I393" s="484"/>
      <c r="J393" s="532"/>
      <c r="K393" s="245"/>
      <c r="L393" s="323"/>
      <c r="M393" s="322"/>
      <c r="N393" s="276"/>
      <c r="O393" s="392"/>
      <c r="P393" s="51"/>
      <c r="Q393" s="233"/>
      <c r="R393" s="233"/>
      <c r="S393" s="392"/>
      <c r="U393" s="233"/>
      <c r="V393" s="233"/>
    </row>
    <row r="394" spans="6:22" s="36" customFormat="1" ht="12.75" x14ac:dyDescent="0.2">
      <c r="F394" s="321"/>
      <c r="G394" s="484"/>
      <c r="H394" s="484"/>
      <c r="I394" s="484"/>
      <c r="J394" s="532"/>
      <c r="K394" s="245"/>
      <c r="L394" s="323"/>
      <c r="M394" s="322"/>
      <c r="N394" s="276"/>
      <c r="O394" s="392"/>
      <c r="P394" s="51"/>
      <c r="Q394" s="233"/>
      <c r="R394" s="233"/>
      <c r="S394" s="392"/>
      <c r="U394" s="233"/>
      <c r="V394" s="233"/>
    </row>
    <row r="395" spans="6:22" s="36" customFormat="1" ht="12.75" x14ac:dyDescent="0.2">
      <c r="F395" s="321"/>
      <c r="G395" s="484"/>
      <c r="H395" s="484"/>
      <c r="I395" s="484"/>
      <c r="J395" s="532"/>
      <c r="K395" s="245"/>
      <c r="L395" s="323"/>
      <c r="M395" s="322"/>
      <c r="N395" s="276"/>
      <c r="O395" s="392"/>
      <c r="P395" s="51"/>
      <c r="Q395" s="233"/>
      <c r="R395" s="233"/>
      <c r="S395" s="392"/>
      <c r="U395" s="233"/>
      <c r="V395" s="233"/>
    </row>
    <row r="396" spans="6:22" s="36" customFormat="1" ht="12.75" x14ac:dyDescent="0.2">
      <c r="F396" s="321"/>
      <c r="G396" s="484"/>
      <c r="H396" s="484"/>
      <c r="I396" s="484"/>
      <c r="J396" s="532"/>
      <c r="K396" s="245"/>
      <c r="L396" s="323"/>
      <c r="M396" s="322"/>
      <c r="N396" s="276"/>
      <c r="O396" s="392"/>
      <c r="P396" s="51"/>
      <c r="Q396" s="233"/>
      <c r="R396" s="233"/>
      <c r="S396" s="392"/>
      <c r="U396" s="233"/>
      <c r="V396" s="233"/>
    </row>
    <row r="397" spans="6:22" s="36" customFormat="1" ht="12.75" x14ac:dyDescent="0.2">
      <c r="F397" s="321"/>
      <c r="G397" s="484"/>
      <c r="H397" s="484"/>
      <c r="I397" s="484"/>
      <c r="J397" s="532"/>
      <c r="K397" s="245"/>
      <c r="L397" s="323"/>
      <c r="M397" s="322"/>
      <c r="N397" s="276"/>
      <c r="O397" s="392"/>
      <c r="P397" s="51"/>
      <c r="Q397" s="233"/>
      <c r="R397" s="233"/>
      <c r="S397" s="392"/>
      <c r="U397" s="233"/>
      <c r="V397" s="233"/>
    </row>
    <row r="398" spans="6:22" s="36" customFormat="1" ht="12.75" x14ac:dyDescent="0.2">
      <c r="F398" s="321"/>
      <c r="G398" s="484"/>
      <c r="H398" s="484"/>
      <c r="I398" s="484"/>
      <c r="J398" s="532"/>
      <c r="K398" s="245"/>
      <c r="L398" s="323"/>
      <c r="M398" s="322"/>
      <c r="N398" s="276"/>
      <c r="O398" s="392"/>
      <c r="P398" s="51"/>
      <c r="Q398" s="233"/>
      <c r="R398" s="233"/>
      <c r="S398" s="392"/>
      <c r="U398" s="233"/>
      <c r="V398" s="233"/>
    </row>
    <row r="399" spans="6:22" s="36" customFormat="1" ht="12.75" x14ac:dyDescent="0.2">
      <c r="F399" s="321"/>
      <c r="G399" s="484"/>
      <c r="H399" s="484"/>
      <c r="I399" s="484"/>
      <c r="J399" s="532"/>
      <c r="K399" s="245"/>
      <c r="L399" s="323"/>
      <c r="M399" s="322"/>
      <c r="N399" s="276"/>
      <c r="O399" s="392"/>
      <c r="P399" s="51"/>
      <c r="Q399" s="233"/>
      <c r="R399" s="233"/>
      <c r="S399" s="392"/>
      <c r="U399" s="233"/>
      <c r="V399" s="233"/>
    </row>
    <row r="400" spans="6:22" s="36" customFormat="1" ht="12.75" x14ac:dyDescent="0.2">
      <c r="F400" s="321"/>
      <c r="G400" s="484"/>
      <c r="H400" s="484"/>
      <c r="I400" s="484"/>
      <c r="J400" s="532"/>
      <c r="K400" s="245"/>
      <c r="L400" s="323"/>
      <c r="M400" s="322"/>
      <c r="N400" s="276"/>
      <c r="O400" s="392"/>
      <c r="P400" s="51"/>
      <c r="Q400" s="233"/>
      <c r="R400" s="233"/>
      <c r="S400" s="392"/>
      <c r="U400" s="233"/>
      <c r="V400" s="233"/>
    </row>
    <row r="401" spans="6:22" s="36" customFormat="1" ht="12.75" x14ac:dyDescent="0.2">
      <c r="F401" s="321"/>
      <c r="G401" s="484"/>
      <c r="H401" s="484"/>
      <c r="I401" s="484"/>
      <c r="J401" s="532"/>
      <c r="K401" s="245"/>
      <c r="L401" s="323"/>
      <c r="M401" s="322"/>
      <c r="N401" s="276"/>
      <c r="O401" s="392"/>
      <c r="P401" s="51"/>
      <c r="Q401" s="233"/>
      <c r="R401" s="233"/>
      <c r="S401" s="392"/>
      <c r="U401" s="233"/>
      <c r="V401" s="233"/>
    </row>
    <row r="402" spans="6:22" s="36" customFormat="1" ht="12.75" x14ac:dyDescent="0.2">
      <c r="F402" s="321"/>
      <c r="G402" s="484"/>
      <c r="H402" s="484"/>
      <c r="I402" s="484"/>
      <c r="J402" s="532"/>
      <c r="K402" s="245"/>
      <c r="L402" s="323"/>
      <c r="M402" s="322"/>
      <c r="N402" s="276"/>
      <c r="O402" s="392"/>
      <c r="P402" s="51"/>
      <c r="Q402" s="233"/>
      <c r="R402" s="233"/>
      <c r="S402" s="392"/>
      <c r="U402" s="233"/>
      <c r="V402" s="233"/>
    </row>
    <row r="403" spans="6:22" s="36" customFormat="1" ht="12.75" x14ac:dyDescent="0.2">
      <c r="F403" s="321"/>
      <c r="G403" s="484"/>
      <c r="H403" s="484"/>
      <c r="I403" s="484"/>
      <c r="J403" s="532"/>
      <c r="K403" s="245"/>
      <c r="L403" s="323"/>
      <c r="M403" s="322"/>
      <c r="N403" s="276"/>
      <c r="O403" s="392"/>
      <c r="P403" s="51"/>
      <c r="Q403" s="233"/>
      <c r="R403" s="233"/>
      <c r="S403" s="392"/>
      <c r="U403" s="233"/>
      <c r="V403" s="233"/>
    </row>
    <row r="404" spans="6:22" s="36" customFormat="1" ht="12.75" x14ac:dyDescent="0.2">
      <c r="F404" s="321"/>
      <c r="G404" s="484"/>
      <c r="H404" s="484"/>
      <c r="I404" s="484"/>
      <c r="J404" s="532"/>
      <c r="K404" s="245"/>
      <c r="L404" s="323"/>
      <c r="M404" s="322"/>
      <c r="N404" s="276"/>
      <c r="O404" s="392"/>
      <c r="P404" s="51"/>
      <c r="Q404" s="233"/>
      <c r="R404" s="233"/>
      <c r="S404" s="392"/>
      <c r="U404" s="233"/>
      <c r="V404" s="233"/>
    </row>
    <row r="405" spans="6:22" s="36" customFormat="1" ht="12.75" x14ac:dyDescent="0.2">
      <c r="F405" s="321"/>
      <c r="G405" s="484"/>
      <c r="H405" s="484"/>
      <c r="I405" s="484"/>
      <c r="J405" s="532"/>
      <c r="K405" s="245"/>
      <c r="L405" s="323"/>
      <c r="M405" s="322"/>
      <c r="N405" s="276"/>
      <c r="O405" s="392"/>
      <c r="P405" s="51"/>
      <c r="Q405" s="233"/>
      <c r="R405" s="233"/>
      <c r="S405" s="392"/>
      <c r="U405" s="233"/>
      <c r="V405" s="233"/>
    </row>
    <row r="406" spans="6:22" s="36" customFormat="1" ht="12.75" x14ac:dyDescent="0.2">
      <c r="F406" s="321"/>
      <c r="G406" s="484"/>
      <c r="H406" s="484"/>
      <c r="I406" s="484"/>
      <c r="J406" s="532"/>
      <c r="K406" s="245"/>
      <c r="L406" s="323"/>
      <c r="M406" s="322"/>
      <c r="N406" s="276"/>
      <c r="O406" s="392"/>
      <c r="P406" s="51"/>
      <c r="Q406" s="233"/>
      <c r="R406" s="233"/>
      <c r="S406" s="392"/>
      <c r="U406" s="233"/>
      <c r="V406" s="233"/>
    </row>
    <row r="407" spans="6:22" s="36" customFormat="1" ht="12.75" x14ac:dyDescent="0.2">
      <c r="F407" s="321"/>
      <c r="G407" s="484"/>
      <c r="H407" s="484"/>
      <c r="I407" s="484"/>
      <c r="J407" s="532"/>
      <c r="K407" s="245"/>
      <c r="L407" s="323"/>
      <c r="M407" s="322"/>
      <c r="N407" s="276"/>
      <c r="O407" s="392"/>
      <c r="P407" s="51"/>
      <c r="Q407" s="233"/>
      <c r="R407" s="233"/>
      <c r="S407" s="392"/>
      <c r="U407" s="233"/>
      <c r="V407" s="233"/>
    </row>
    <row r="408" spans="6:22" s="36" customFormat="1" ht="12.75" x14ac:dyDescent="0.2">
      <c r="F408" s="321"/>
      <c r="G408" s="484"/>
      <c r="H408" s="484"/>
      <c r="I408" s="484"/>
      <c r="J408" s="532"/>
      <c r="K408" s="245"/>
      <c r="L408" s="323"/>
      <c r="M408" s="322"/>
      <c r="N408" s="276"/>
      <c r="O408" s="392"/>
      <c r="P408" s="51"/>
      <c r="Q408" s="233"/>
      <c r="R408" s="233"/>
      <c r="S408" s="392"/>
      <c r="U408" s="233"/>
      <c r="V408" s="233"/>
    </row>
    <row r="409" spans="6:22" s="36" customFormat="1" ht="12.75" x14ac:dyDescent="0.2">
      <c r="F409" s="321"/>
      <c r="G409" s="484"/>
      <c r="H409" s="484"/>
      <c r="I409" s="484"/>
      <c r="J409" s="532"/>
      <c r="K409" s="245"/>
      <c r="L409" s="323"/>
      <c r="M409" s="322"/>
      <c r="N409" s="276"/>
      <c r="O409" s="392"/>
      <c r="P409" s="51"/>
      <c r="Q409" s="233"/>
      <c r="R409" s="233"/>
      <c r="S409" s="392"/>
      <c r="U409" s="233"/>
      <c r="V409" s="233"/>
    </row>
    <row r="410" spans="6:22" s="36" customFormat="1" ht="12.75" x14ac:dyDescent="0.2">
      <c r="F410" s="321"/>
      <c r="G410" s="484"/>
      <c r="H410" s="484"/>
      <c r="I410" s="484"/>
      <c r="J410" s="532"/>
      <c r="K410" s="245"/>
      <c r="L410" s="323"/>
      <c r="M410" s="322"/>
      <c r="N410" s="276"/>
      <c r="O410" s="392"/>
      <c r="P410" s="51"/>
      <c r="Q410" s="233"/>
      <c r="R410" s="233"/>
      <c r="S410" s="392"/>
      <c r="U410" s="233"/>
      <c r="V410" s="233"/>
    </row>
    <row r="411" spans="6:22" s="36" customFormat="1" ht="12.75" x14ac:dyDescent="0.2">
      <c r="F411" s="321"/>
      <c r="G411" s="484"/>
      <c r="H411" s="484"/>
      <c r="I411" s="484"/>
      <c r="J411" s="532"/>
      <c r="K411" s="245"/>
      <c r="L411" s="323"/>
      <c r="M411" s="322"/>
      <c r="N411" s="276"/>
      <c r="O411" s="392"/>
      <c r="P411" s="51"/>
      <c r="Q411" s="233"/>
      <c r="R411" s="233"/>
      <c r="S411" s="392"/>
      <c r="U411" s="233"/>
      <c r="V411" s="233"/>
    </row>
    <row r="412" spans="6:22" s="36" customFormat="1" ht="12.75" x14ac:dyDescent="0.2">
      <c r="F412" s="321"/>
      <c r="G412" s="484"/>
      <c r="H412" s="484"/>
      <c r="I412" s="484"/>
      <c r="J412" s="532"/>
      <c r="K412" s="245"/>
      <c r="L412" s="323"/>
      <c r="M412" s="322"/>
      <c r="N412" s="276"/>
      <c r="O412" s="392"/>
      <c r="P412" s="51"/>
      <c r="Q412" s="233"/>
      <c r="R412" s="233"/>
      <c r="S412" s="392"/>
      <c r="U412" s="233"/>
      <c r="V412" s="233"/>
    </row>
    <row r="413" spans="6:22" s="36" customFormat="1" ht="12.75" x14ac:dyDescent="0.2">
      <c r="F413" s="321"/>
      <c r="G413" s="484"/>
      <c r="H413" s="484"/>
      <c r="I413" s="484"/>
      <c r="J413" s="532"/>
      <c r="K413" s="245"/>
      <c r="L413" s="323"/>
      <c r="M413" s="322"/>
      <c r="N413" s="276"/>
      <c r="O413" s="392"/>
      <c r="P413" s="51"/>
      <c r="Q413" s="233"/>
      <c r="R413" s="233"/>
      <c r="S413" s="392"/>
      <c r="U413" s="233"/>
      <c r="V413" s="233"/>
    </row>
    <row r="414" spans="6:22" s="36" customFormat="1" ht="12.75" x14ac:dyDescent="0.2">
      <c r="F414" s="321"/>
      <c r="G414" s="484"/>
      <c r="H414" s="484"/>
      <c r="I414" s="484"/>
      <c r="J414" s="532"/>
      <c r="K414" s="245"/>
      <c r="L414" s="323"/>
      <c r="M414" s="322"/>
      <c r="N414" s="276"/>
      <c r="O414" s="392"/>
      <c r="P414" s="51"/>
      <c r="Q414" s="233"/>
      <c r="R414" s="233"/>
      <c r="S414" s="392"/>
      <c r="U414" s="233"/>
      <c r="V414" s="233"/>
    </row>
    <row r="415" spans="6:22" s="36" customFormat="1" ht="12.75" x14ac:dyDescent="0.2">
      <c r="F415" s="321"/>
      <c r="G415" s="484"/>
      <c r="H415" s="484"/>
      <c r="I415" s="484"/>
      <c r="J415" s="532"/>
      <c r="K415" s="245"/>
      <c r="L415" s="323"/>
      <c r="M415" s="322"/>
      <c r="N415" s="276"/>
      <c r="O415" s="392"/>
      <c r="P415" s="51"/>
      <c r="Q415" s="233"/>
      <c r="R415" s="233"/>
      <c r="S415" s="392"/>
      <c r="U415" s="233"/>
      <c r="V415" s="233"/>
    </row>
    <row r="416" spans="6:22" s="36" customFormat="1" ht="12.75" x14ac:dyDescent="0.2">
      <c r="F416" s="321"/>
      <c r="G416" s="484"/>
      <c r="H416" s="484"/>
      <c r="I416" s="484"/>
      <c r="J416" s="532"/>
      <c r="K416" s="245"/>
      <c r="L416" s="323"/>
      <c r="M416" s="322"/>
      <c r="N416" s="276"/>
      <c r="O416" s="392"/>
      <c r="P416" s="51"/>
      <c r="Q416" s="233"/>
      <c r="R416" s="233"/>
      <c r="S416" s="392"/>
      <c r="U416" s="233"/>
      <c r="V416" s="233"/>
    </row>
    <row r="417" spans="6:22" s="36" customFormat="1" ht="12.75" x14ac:dyDescent="0.2">
      <c r="F417" s="321"/>
      <c r="G417" s="484"/>
      <c r="H417" s="484"/>
      <c r="I417" s="484"/>
      <c r="J417" s="532"/>
      <c r="K417" s="245"/>
      <c r="L417" s="323"/>
      <c r="M417" s="322"/>
      <c r="N417" s="276"/>
      <c r="O417" s="392"/>
      <c r="P417" s="51"/>
      <c r="Q417" s="233"/>
      <c r="R417" s="233"/>
      <c r="S417" s="392"/>
      <c r="U417" s="233"/>
      <c r="V417" s="233"/>
    </row>
    <row r="418" spans="6:22" s="36" customFormat="1" ht="12.75" x14ac:dyDescent="0.2">
      <c r="F418" s="321"/>
      <c r="G418" s="484"/>
      <c r="H418" s="484"/>
      <c r="I418" s="484"/>
      <c r="J418" s="532"/>
      <c r="K418" s="245"/>
      <c r="L418" s="323"/>
      <c r="M418" s="322"/>
      <c r="N418" s="276"/>
      <c r="O418" s="392"/>
      <c r="P418" s="51"/>
      <c r="Q418" s="233"/>
      <c r="R418" s="233"/>
      <c r="S418" s="392"/>
      <c r="U418" s="233"/>
      <c r="V418" s="233"/>
    </row>
    <row r="419" spans="6:22" s="36" customFormat="1" ht="12.75" x14ac:dyDescent="0.2">
      <c r="F419" s="321"/>
      <c r="G419" s="484"/>
      <c r="H419" s="484"/>
      <c r="I419" s="484"/>
      <c r="J419" s="532"/>
      <c r="K419" s="245"/>
      <c r="L419" s="323"/>
      <c r="M419" s="322"/>
      <c r="N419" s="276"/>
      <c r="O419" s="392"/>
      <c r="P419" s="51"/>
      <c r="Q419" s="233"/>
      <c r="R419" s="233"/>
      <c r="S419" s="392"/>
      <c r="U419" s="233"/>
      <c r="V419" s="233"/>
    </row>
    <row r="420" spans="6:22" s="36" customFormat="1" ht="12.75" x14ac:dyDescent="0.2">
      <c r="F420" s="321"/>
      <c r="G420" s="484"/>
      <c r="H420" s="484"/>
      <c r="I420" s="484"/>
      <c r="J420" s="532"/>
      <c r="K420" s="245"/>
      <c r="L420" s="323"/>
      <c r="M420" s="322"/>
      <c r="N420" s="276"/>
      <c r="O420" s="392"/>
      <c r="P420" s="51"/>
      <c r="Q420" s="233"/>
      <c r="R420" s="233"/>
      <c r="S420" s="392"/>
      <c r="U420" s="233"/>
      <c r="V420" s="233"/>
    </row>
    <row r="421" spans="6:22" s="36" customFormat="1" ht="12.75" x14ac:dyDescent="0.2">
      <c r="F421" s="321"/>
      <c r="G421" s="484"/>
      <c r="H421" s="484"/>
      <c r="I421" s="484"/>
      <c r="J421" s="532"/>
      <c r="K421" s="245"/>
      <c r="L421" s="323"/>
      <c r="M421" s="322"/>
      <c r="N421" s="276"/>
      <c r="O421" s="392"/>
      <c r="P421" s="51"/>
      <c r="Q421" s="233"/>
      <c r="R421" s="233"/>
      <c r="S421" s="392"/>
      <c r="U421" s="233"/>
      <c r="V421" s="233"/>
    </row>
    <row r="422" spans="6:22" s="36" customFormat="1" ht="12.75" x14ac:dyDescent="0.2">
      <c r="F422" s="321"/>
      <c r="G422" s="484"/>
      <c r="H422" s="484"/>
      <c r="I422" s="484"/>
      <c r="J422" s="532"/>
      <c r="K422" s="245"/>
      <c r="L422" s="323"/>
      <c r="M422" s="322"/>
      <c r="N422" s="276"/>
      <c r="O422" s="392"/>
      <c r="P422" s="51"/>
      <c r="Q422" s="233"/>
      <c r="R422" s="233"/>
      <c r="S422" s="392"/>
      <c r="U422" s="233"/>
      <c r="V422" s="233"/>
    </row>
    <row r="423" spans="6:22" s="36" customFormat="1" ht="12.75" x14ac:dyDescent="0.2">
      <c r="F423" s="321"/>
      <c r="G423" s="484"/>
      <c r="H423" s="484"/>
      <c r="I423" s="484"/>
      <c r="J423" s="532"/>
      <c r="K423" s="245"/>
      <c r="L423" s="323"/>
      <c r="M423" s="322"/>
      <c r="N423" s="276"/>
      <c r="O423" s="392"/>
      <c r="P423" s="51"/>
      <c r="Q423" s="233"/>
      <c r="R423" s="233"/>
      <c r="S423" s="392"/>
      <c r="U423" s="233"/>
      <c r="V423" s="233"/>
    </row>
    <row r="424" spans="6:22" s="36" customFormat="1" ht="12.75" x14ac:dyDescent="0.2">
      <c r="F424" s="321"/>
      <c r="G424" s="484"/>
      <c r="H424" s="484"/>
      <c r="I424" s="484"/>
      <c r="J424" s="532"/>
      <c r="K424" s="245"/>
      <c r="L424" s="323"/>
      <c r="M424" s="322"/>
      <c r="N424" s="276"/>
      <c r="O424" s="392"/>
      <c r="P424" s="51"/>
      <c r="Q424" s="233"/>
      <c r="R424" s="233"/>
      <c r="S424" s="392"/>
      <c r="U424" s="233"/>
      <c r="V424" s="233"/>
    </row>
    <row r="425" spans="6:22" s="36" customFormat="1" ht="12.75" x14ac:dyDescent="0.2">
      <c r="F425" s="321"/>
      <c r="G425" s="484"/>
      <c r="H425" s="484"/>
      <c r="I425" s="484"/>
      <c r="J425" s="532"/>
      <c r="K425" s="245"/>
      <c r="L425" s="323"/>
      <c r="M425" s="322"/>
      <c r="N425" s="276"/>
      <c r="O425" s="392"/>
      <c r="P425" s="51"/>
      <c r="Q425" s="233"/>
      <c r="R425" s="233"/>
      <c r="S425" s="392"/>
      <c r="U425" s="233"/>
      <c r="V425" s="233"/>
    </row>
    <row r="426" spans="6:22" s="36" customFormat="1" ht="12.75" x14ac:dyDescent="0.2">
      <c r="F426" s="321"/>
      <c r="G426" s="484"/>
      <c r="H426" s="484"/>
      <c r="I426" s="484"/>
      <c r="J426" s="532"/>
      <c r="K426" s="245"/>
      <c r="L426" s="323"/>
      <c r="M426" s="322"/>
      <c r="N426" s="276"/>
      <c r="O426" s="392"/>
      <c r="P426" s="51"/>
      <c r="Q426" s="233"/>
      <c r="R426" s="233"/>
      <c r="S426" s="392"/>
      <c r="U426" s="233"/>
      <c r="V426" s="233"/>
    </row>
    <row r="427" spans="6:22" s="36" customFormat="1" ht="12.75" x14ac:dyDescent="0.2">
      <c r="F427" s="321"/>
      <c r="G427" s="484"/>
      <c r="H427" s="484"/>
      <c r="I427" s="484"/>
      <c r="J427" s="532"/>
      <c r="K427" s="245"/>
      <c r="L427" s="323"/>
      <c r="M427" s="322"/>
      <c r="N427" s="276"/>
      <c r="O427" s="392"/>
      <c r="P427" s="51"/>
      <c r="Q427" s="233"/>
      <c r="R427" s="233"/>
      <c r="S427" s="392"/>
      <c r="U427" s="233"/>
      <c r="V427" s="233"/>
    </row>
    <row r="428" spans="6:22" s="36" customFormat="1" ht="12.75" x14ac:dyDescent="0.2">
      <c r="F428" s="321"/>
      <c r="G428" s="484"/>
      <c r="H428" s="484"/>
      <c r="I428" s="484"/>
      <c r="J428" s="532"/>
      <c r="K428" s="245"/>
      <c r="L428" s="323"/>
      <c r="M428" s="322"/>
      <c r="N428" s="276"/>
      <c r="O428" s="392"/>
      <c r="P428" s="51"/>
      <c r="Q428" s="233"/>
      <c r="R428" s="233"/>
      <c r="S428" s="392"/>
      <c r="U428" s="233"/>
      <c r="V428" s="233"/>
    </row>
    <row r="429" spans="6:22" s="36" customFormat="1" ht="12.75" x14ac:dyDescent="0.2">
      <c r="F429" s="321"/>
      <c r="G429" s="484"/>
      <c r="H429" s="484"/>
      <c r="I429" s="484"/>
      <c r="J429" s="532"/>
      <c r="K429" s="245"/>
      <c r="L429" s="323"/>
      <c r="M429" s="322"/>
      <c r="N429" s="276"/>
      <c r="O429" s="392"/>
      <c r="P429" s="51"/>
      <c r="Q429" s="233"/>
      <c r="R429" s="233"/>
      <c r="S429" s="392"/>
      <c r="U429" s="233"/>
      <c r="V429" s="233"/>
    </row>
    <row r="430" spans="6:22" s="36" customFormat="1" ht="12.75" x14ac:dyDescent="0.2">
      <c r="F430" s="321"/>
      <c r="G430" s="484"/>
      <c r="H430" s="484"/>
      <c r="I430" s="484"/>
      <c r="J430" s="532"/>
      <c r="K430" s="245"/>
      <c r="L430" s="323"/>
      <c r="M430" s="322"/>
      <c r="N430" s="276"/>
      <c r="O430" s="392"/>
      <c r="P430" s="51"/>
      <c r="Q430" s="233"/>
      <c r="R430" s="233"/>
      <c r="S430" s="392"/>
      <c r="U430" s="233"/>
      <c r="V430" s="233"/>
    </row>
    <row r="431" spans="6:22" s="36" customFormat="1" ht="12.75" x14ac:dyDescent="0.2">
      <c r="F431" s="321"/>
      <c r="G431" s="484"/>
      <c r="H431" s="484"/>
      <c r="I431" s="484"/>
      <c r="J431" s="532"/>
      <c r="K431" s="245"/>
      <c r="L431" s="323"/>
      <c r="M431" s="322"/>
      <c r="N431" s="276"/>
      <c r="O431" s="392"/>
      <c r="P431" s="51"/>
      <c r="Q431" s="233"/>
      <c r="R431" s="233"/>
      <c r="S431" s="392"/>
      <c r="U431" s="233"/>
      <c r="V431" s="233"/>
    </row>
    <row r="432" spans="6:22" s="36" customFormat="1" ht="12.75" x14ac:dyDescent="0.2">
      <c r="F432" s="321"/>
      <c r="G432" s="484"/>
      <c r="H432" s="484"/>
      <c r="I432" s="484"/>
      <c r="J432" s="532"/>
      <c r="K432" s="245"/>
      <c r="L432" s="323"/>
      <c r="M432" s="322"/>
      <c r="N432" s="276"/>
      <c r="O432" s="392"/>
      <c r="P432" s="51"/>
      <c r="Q432" s="233"/>
      <c r="R432" s="233"/>
      <c r="S432" s="392"/>
      <c r="U432" s="233"/>
      <c r="V432" s="233"/>
    </row>
    <row r="433" spans="6:22" s="36" customFormat="1" ht="12.75" x14ac:dyDescent="0.2">
      <c r="F433" s="321"/>
      <c r="G433" s="484"/>
      <c r="H433" s="484"/>
      <c r="I433" s="484"/>
      <c r="J433" s="532"/>
      <c r="K433" s="245"/>
      <c r="L433" s="323"/>
      <c r="M433" s="322"/>
      <c r="N433" s="276"/>
      <c r="O433" s="392"/>
      <c r="P433" s="51"/>
      <c r="Q433" s="233"/>
      <c r="R433" s="233"/>
      <c r="S433" s="392"/>
      <c r="U433" s="233"/>
      <c r="V433" s="233"/>
    </row>
    <row r="434" spans="6:22" s="36" customFormat="1" ht="12.75" x14ac:dyDescent="0.2">
      <c r="F434" s="321"/>
      <c r="G434" s="484"/>
      <c r="H434" s="484"/>
      <c r="I434" s="484"/>
      <c r="J434" s="532"/>
      <c r="K434" s="245"/>
      <c r="L434" s="323"/>
      <c r="M434" s="322"/>
      <c r="N434" s="276"/>
      <c r="O434" s="392"/>
      <c r="P434" s="51"/>
      <c r="Q434" s="233"/>
      <c r="R434" s="233"/>
      <c r="S434" s="392"/>
      <c r="U434" s="233"/>
      <c r="V434" s="233"/>
    </row>
    <row r="435" spans="6:22" s="36" customFormat="1" ht="12.75" x14ac:dyDescent="0.2">
      <c r="F435" s="321"/>
      <c r="G435" s="484"/>
      <c r="H435" s="484"/>
      <c r="I435" s="484"/>
      <c r="J435" s="532"/>
      <c r="K435" s="245"/>
      <c r="L435" s="323"/>
      <c r="M435" s="322"/>
      <c r="N435" s="276"/>
      <c r="O435" s="392"/>
      <c r="P435" s="51"/>
      <c r="Q435" s="233"/>
      <c r="R435" s="233"/>
      <c r="S435" s="392"/>
      <c r="U435" s="233"/>
      <c r="V435" s="233"/>
    </row>
    <row r="436" spans="6:22" s="36" customFormat="1" ht="12.75" x14ac:dyDescent="0.2">
      <c r="F436" s="321"/>
      <c r="G436" s="484"/>
      <c r="H436" s="484"/>
      <c r="I436" s="484"/>
      <c r="J436" s="532"/>
      <c r="K436" s="245"/>
      <c r="L436" s="323"/>
      <c r="M436" s="322"/>
      <c r="N436" s="276"/>
      <c r="O436" s="392"/>
      <c r="P436" s="51"/>
      <c r="Q436" s="233"/>
      <c r="R436" s="233"/>
      <c r="S436" s="392"/>
      <c r="U436" s="233"/>
      <c r="V436" s="233"/>
    </row>
    <row r="437" spans="6:22" s="36" customFormat="1" ht="12.75" x14ac:dyDescent="0.2">
      <c r="F437" s="321"/>
      <c r="G437" s="484"/>
      <c r="H437" s="484"/>
      <c r="I437" s="484"/>
      <c r="J437" s="532"/>
      <c r="K437" s="245"/>
      <c r="L437" s="323"/>
      <c r="M437" s="322"/>
      <c r="N437" s="276"/>
      <c r="O437" s="392"/>
      <c r="P437" s="51"/>
      <c r="Q437" s="233"/>
      <c r="R437" s="233"/>
      <c r="S437" s="392"/>
      <c r="U437" s="233"/>
      <c r="V437" s="233"/>
    </row>
    <row r="438" spans="6:22" s="36" customFormat="1" ht="12.75" x14ac:dyDescent="0.2">
      <c r="F438" s="321"/>
      <c r="G438" s="484"/>
      <c r="H438" s="484"/>
      <c r="I438" s="484"/>
      <c r="J438" s="532"/>
      <c r="K438" s="245"/>
      <c r="L438" s="323"/>
      <c r="M438" s="322"/>
      <c r="N438" s="276"/>
      <c r="O438" s="392"/>
      <c r="P438" s="51"/>
      <c r="Q438" s="233"/>
      <c r="R438" s="233"/>
      <c r="S438" s="392"/>
      <c r="U438" s="233"/>
      <c r="V438" s="233"/>
    </row>
    <row r="439" spans="6:22" s="36" customFormat="1" ht="12.75" x14ac:dyDescent="0.2">
      <c r="F439" s="321"/>
      <c r="G439" s="484"/>
      <c r="H439" s="484"/>
      <c r="I439" s="484"/>
      <c r="J439" s="532"/>
      <c r="K439" s="245"/>
      <c r="L439" s="323"/>
      <c r="M439" s="322"/>
      <c r="N439" s="276"/>
      <c r="O439" s="392"/>
      <c r="P439" s="51"/>
      <c r="Q439" s="233"/>
      <c r="R439" s="233"/>
      <c r="S439" s="392"/>
      <c r="U439" s="233"/>
      <c r="V439" s="233"/>
    </row>
    <row r="440" spans="6:22" s="36" customFormat="1" ht="12.75" x14ac:dyDescent="0.2">
      <c r="F440" s="321"/>
      <c r="G440" s="484"/>
      <c r="H440" s="484"/>
      <c r="I440" s="484"/>
      <c r="J440" s="532"/>
      <c r="K440" s="245"/>
      <c r="L440" s="323"/>
      <c r="M440" s="322"/>
      <c r="N440" s="276"/>
      <c r="O440" s="392"/>
      <c r="P440" s="51"/>
      <c r="Q440" s="233"/>
      <c r="R440" s="233"/>
      <c r="S440" s="392"/>
      <c r="U440" s="233"/>
      <c r="V440" s="233"/>
    </row>
    <row r="441" spans="6:22" s="36" customFormat="1" ht="12.75" x14ac:dyDescent="0.2">
      <c r="F441" s="321"/>
      <c r="G441" s="484"/>
      <c r="H441" s="484"/>
      <c r="I441" s="484"/>
      <c r="J441" s="532"/>
      <c r="K441" s="245"/>
      <c r="L441" s="323"/>
      <c r="M441" s="322"/>
      <c r="N441" s="276"/>
      <c r="O441" s="392"/>
      <c r="P441" s="51"/>
      <c r="Q441" s="233"/>
      <c r="R441" s="233"/>
      <c r="S441" s="392"/>
      <c r="U441" s="233"/>
      <c r="V441" s="233"/>
    </row>
    <row r="442" spans="6:22" s="36" customFormat="1" ht="12.75" x14ac:dyDescent="0.2">
      <c r="F442" s="321"/>
      <c r="G442" s="484"/>
      <c r="H442" s="484"/>
      <c r="I442" s="484"/>
      <c r="J442" s="532"/>
      <c r="K442" s="245"/>
      <c r="L442" s="323"/>
      <c r="M442" s="322"/>
      <c r="N442" s="276"/>
      <c r="O442" s="392"/>
      <c r="P442" s="51"/>
      <c r="Q442" s="233"/>
      <c r="R442" s="233"/>
      <c r="S442" s="392"/>
      <c r="U442" s="233"/>
      <c r="V442" s="233"/>
    </row>
    <row r="443" spans="6:22" s="36" customFormat="1" ht="12.75" x14ac:dyDescent="0.2">
      <c r="F443" s="321"/>
      <c r="G443" s="484"/>
      <c r="H443" s="484"/>
      <c r="I443" s="484"/>
      <c r="J443" s="532"/>
      <c r="K443" s="245"/>
      <c r="L443" s="323"/>
      <c r="M443" s="322"/>
      <c r="N443" s="276"/>
      <c r="O443" s="392"/>
      <c r="P443" s="51"/>
      <c r="Q443" s="233"/>
      <c r="R443" s="233"/>
      <c r="S443" s="392"/>
      <c r="U443" s="233"/>
      <c r="V443" s="233"/>
    </row>
    <row r="444" spans="6:22" s="36" customFormat="1" ht="12.75" x14ac:dyDescent="0.2">
      <c r="F444" s="321"/>
      <c r="G444" s="484"/>
      <c r="H444" s="484"/>
      <c r="I444" s="484"/>
      <c r="J444" s="532"/>
      <c r="K444" s="245"/>
      <c r="L444" s="323"/>
      <c r="M444" s="322"/>
      <c r="N444" s="276"/>
      <c r="O444" s="392"/>
      <c r="P444" s="51"/>
      <c r="Q444" s="233"/>
      <c r="R444" s="233"/>
      <c r="S444" s="392"/>
      <c r="U444" s="233"/>
      <c r="V444" s="233"/>
    </row>
    <row r="445" spans="6:22" s="36" customFormat="1" ht="12.75" x14ac:dyDescent="0.2">
      <c r="F445" s="321"/>
      <c r="G445" s="484"/>
      <c r="H445" s="484"/>
      <c r="I445" s="484"/>
      <c r="J445" s="532"/>
      <c r="K445" s="245"/>
      <c r="L445" s="323"/>
      <c r="M445" s="322"/>
      <c r="N445" s="276"/>
      <c r="O445" s="392"/>
      <c r="P445" s="51"/>
      <c r="Q445" s="233"/>
      <c r="R445" s="233"/>
      <c r="S445" s="392"/>
      <c r="U445" s="233"/>
      <c r="V445" s="233"/>
    </row>
    <row r="446" spans="6:22" s="36" customFormat="1" ht="12.75" x14ac:dyDescent="0.2">
      <c r="F446" s="321"/>
      <c r="G446" s="484"/>
      <c r="H446" s="484"/>
      <c r="I446" s="484"/>
      <c r="J446" s="532"/>
      <c r="K446" s="245"/>
      <c r="L446" s="323"/>
      <c r="M446" s="322"/>
      <c r="N446" s="276"/>
      <c r="O446" s="392"/>
      <c r="P446" s="51"/>
      <c r="Q446" s="233"/>
      <c r="R446" s="233"/>
      <c r="S446" s="392"/>
      <c r="U446" s="233"/>
      <c r="V446" s="233"/>
    </row>
    <row r="447" spans="6:22" s="36" customFormat="1" ht="12.75" x14ac:dyDescent="0.2">
      <c r="F447" s="321"/>
      <c r="G447" s="484"/>
      <c r="H447" s="484"/>
      <c r="I447" s="484"/>
      <c r="J447" s="532"/>
      <c r="K447" s="245"/>
      <c r="L447" s="323"/>
      <c r="M447" s="322"/>
      <c r="N447" s="276"/>
      <c r="O447" s="392"/>
      <c r="P447" s="51"/>
      <c r="Q447" s="233"/>
      <c r="R447" s="233"/>
      <c r="S447" s="392"/>
      <c r="U447" s="233"/>
      <c r="V447" s="233"/>
    </row>
    <row r="448" spans="6:22" s="36" customFormat="1" ht="12.75" x14ac:dyDescent="0.2">
      <c r="F448" s="321"/>
      <c r="G448" s="484"/>
      <c r="H448" s="484"/>
      <c r="I448" s="484"/>
      <c r="J448" s="532"/>
      <c r="K448" s="245"/>
      <c r="L448" s="323"/>
      <c r="M448" s="322"/>
      <c r="N448" s="276"/>
      <c r="O448" s="392"/>
      <c r="P448" s="51"/>
      <c r="Q448" s="233"/>
      <c r="R448" s="233"/>
      <c r="S448" s="392"/>
      <c r="U448" s="233"/>
      <c r="V448" s="233"/>
    </row>
    <row r="449" spans="6:22" s="36" customFormat="1" ht="12.75" x14ac:dyDescent="0.2">
      <c r="F449" s="321"/>
      <c r="G449" s="484"/>
      <c r="H449" s="484"/>
      <c r="I449" s="484"/>
      <c r="J449" s="532"/>
      <c r="K449" s="245"/>
      <c r="L449" s="323"/>
      <c r="M449" s="322"/>
      <c r="N449" s="276"/>
      <c r="O449" s="392"/>
      <c r="P449" s="51"/>
      <c r="Q449" s="233"/>
      <c r="R449" s="233"/>
      <c r="S449" s="392"/>
      <c r="U449" s="233"/>
      <c r="V449" s="233"/>
    </row>
    <row r="450" spans="6:22" s="36" customFormat="1" ht="12.75" x14ac:dyDescent="0.2">
      <c r="F450" s="321"/>
      <c r="G450" s="484"/>
      <c r="H450" s="484"/>
      <c r="I450" s="484"/>
      <c r="J450" s="532"/>
      <c r="K450" s="245"/>
      <c r="L450" s="323"/>
      <c r="M450" s="322"/>
      <c r="N450" s="276"/>
      <c r="O450" s="392"/>
      <c r="P450" s="51"/>
      <c r="Q450" s="233"/>
      <c r="R450" s="233"/>
      <c r="S450" s="392"/>
      <c r="U450" s="233"/>
      <c r="V450" s="233"/>
    </row>
    <row r="451" spans="6:22" s="36" customFormat="1" ht="12.75" x14ac:dyDescent="0.2">
      <c r="F451" s="321"/>
      <c r="G451" s="484"/>
      <c r="H451" s="484"/>
      <c r="I451" s="484"/>
      <c r="J451" s="532"/>
      <c r="K451" s="245"/>
      <c r="L451" s="323"/>
      <c r="M451" s="322"/>
      <c r="N451" s="276"/>
      <c r="O451" s="392"/>
      <c r="P451" s="51"/>
      <c r="Q451" s="233"/>
      <c r="R451" s="233"/>
      <c r="S451" s="392"/>
      <c r="U451" s="233"/>
      <c r="V451" s="233"/>
    </row>
    <row r="452" spans="6:22" s="36" customFormat="1" ht="12.75" x14ac:dyDescent="0.2">
      <c r="F452" s="321"/>
      <c r="G452" s="484"/>
      <c r="H452" s="484"/>
      <c r="I452" s="484"/>
      <c r="J452" s="532"/>
      <c r="K452" s="245"/>
      <c r="L452" s="323"/>
      <c r="M452" s="322"/>
      <c r="N452" s="276"/>
      <c r="O452" s="392"/>
      <c r="P452" s="51"/>
      <c r="Q452" s="233"/>
      <c r="R452" s="233"/>
      <c r="S452" s="392"/>
      <c r="U452" s="233"/>
      <c r="V452" s="233"/>
    </row>
    <row r="453" spans="6:22" s="36" customFormat="1" ht="12.75" x14ac:dyDescent="0.2">
      <c r="F453" s="321"/>
      <c r="G453" s="484"/>
      <c r="H453" s="484"/>
      <c r="I453" s="484"/>
      <c r="J453" s="532"/>
      <c r="K453" s="245"/>
      <c r="L453" s="323"/>
      <c r="M453" s="322"/>
      <c r="N453" s="276"/>
      <c r="O453" s="392"/>
      <c r="P453" s="51"/>
      <c r="Q453" s="233"/>
      <c r="R453" s="233"/>
      <c r="S453" s="392"/>
      <c r="U453" s="233"/>
      <c r="V453" s="233"/>
    </row>
    <row r="454" spans="6:22" s="36" customFormat="1" ht="12.75" x14ac:dyDescent="0.2">
      <c r="F454" s="321"/>
      <c r="G454" s="484"/>
      <c r="H454" s="484"/>
      <c r="I454" s="484"/>
      <c r="J454" s="532"/>
      <c r="K454" s="245"/>
      <c r="L454" s="323"/>
      <c r="M454" s="322"/>
      <c r="N454" s="276"/>
      <c r="O454" s="392"/>
      <c r="P454" s="51"/>
      <c r="Q454" s="233"/>
      <c r="R454" s="233"/>
      <c r="S454" s="392"/>
      <c r="U454" s="233"/>
      <c r="V454" s="233"/>
    </row>
    <row r="455" spans="6:22" s="36" customFormat="1" ht="12.75" x14ac:dyDescent="0.2">
      <c r="F455" s="321"/>
      <c r="G455" s="484"/>
      <c r="H455" s="484"/>
      <c r="I455" s="484"/>
      <c r="J455" s="532"/>
      <c r="K455" s="245"/>
      <c r="L455" s="323"/>
      <c r="M455" s="322"/>
      <c r="N455" s="276"/>
      <c r="O455" s="392"/>
      <c r="P455" s="51"/>
      <c r="Q455" s="233"/>
      <c r="R455" s="233"/>
      <c r="S455" s="392"/>
      <c r="U455" s="233"/>
      <c r="V455" s="233"/>
    </row>
    <row r="456" spans="6:22" s="36" customFormat="1" ht="12.75" x14ac:dyDescent="0.2">
      <c r="F456" s="321"/>
      <c r="G456" s="484"/>
      <c r="H456" s="484"/>
      <c r="I456" s="484"/>
      <c r="J456" s="532"/>
      <c r="K456" s="245"/>
      <c r="L456" s="323"/>
      <c r="M456" s="322"/>
      <c r="N456" s="276"/>
      <c r="O456" s="392"/>
      <c r="P456" s="51"/>
      <c r="Q456" s="233"/>
      <c r="R456" s="233"/>
      <c r="S456" s="392"/>
      <c r="U456" s="233"/>
      <c r="V456" s="233"/>
    </row>
    <row r="457" spans="6:22" s="36" customFormat="1" ht="12.75" x14ac:dyDescent="0.2">
      <c r="F457" s="321"/>
      <c r="G457" s="484"/>
      <c r="H457" s="484"/>
      <c r="I457" s="484"/>
      <c r="J457" s="532"/>
      <c r="K457" s="245"/>
      <c r="L457" s="323"/>
      <c r="M457" s="322"/>
      <c r="N457" s="276"/>
      <c r="O457" s="392"/>
      <c r="P457" s="51"/>
      <c r="Q457" s="233"/>
      <c r="R457" s="233"/>
      <c r="S457" s="392"/>
      <c r="U457" s="233"/>
      <c r="V457" s="233"/>
    </row>
    <row r="458" spans="6:22" s="36" customFormat="1" ht="12.75" x14ac:dyDescent="0.2">
      <c r="F458" s="321"/>
      <c r="G458" s="484"/>
      <c r="H458" s="484"/>
      <c r="I458" s="484"/>
      <c r="J458" s="532"/>
      <c r="K458" s="245"/>
      <c r="L458" s="323"/>
      <c r="M458" s="322"/>
      <c r="N458" s="276"/>
      <c r="O458" s="392"/>
      <c r="P458" s="51"/>
      <c r="Q458" s="233"/>
      <c r="R458" s="233"/>
      <c r="S458" s="392"/>
      <c r="U458" s="233"/>
      <c r="V458" s="233"/>
    </row>
    <row r="459" spans="6:22" s="36" customFormat="1" ht="12.75" x14ac:dyDescent="0.2">
      <c r="F459" s="321"/>
      <c r="G459" s="484"/>
      <c r="H459" s="484"/>
      <c r="I459" s="484"/>
      <c r="J459" s="532"/>
      <c r="K459" s="245"/>
      <c r="L459" s="323"/>
      <c r="M459" s="322"/>
      <c r="N459" s="276"/>
      <c r="O459" s="392"/>
      <c r="P459" s="51"/>
      <c r="Q459" s="233"/>
      <c r="R459" s="233"/>
      <c r="S459" s="392"/>
      <c r="U459" s="233"/>
      <c r="V459" s="233"/>
    </row>
    <row r="460" spans="6:22" s="36" customFormat="1" ht="12.75" x14ac:dyDescent="0.2">
      <c r="F460" s="321"/>
      <c r="G460" s="484"/>
      <c r="H460" s="484"/>
      <c r="I460" s="484"/>
      <c r="J460" s="532"/>
      <c r="K460" s="245"/>
      <c r="L460" s="323"/>
      <c r="M460" s="322"/>
      <c r="N460" s="276"/>
      <c r="O460" s="392"/>
      <c r="P460" s="51"/>
      <c r="Q460" s="233"/>
      <c r="R460" s="233"/>
      <c r="S460" s="392"/>
      <c r="U460" s="233"/>
      <c r="V460" s="233"/>
    </row>
    <row r="461" spans="6:22" s="36" customFormat="1" ht="12.75" x14ac:dyDescent="0.2">
      <c r="F461" s="321"/>
      <c r="G461" s="484"/>
      <c r="H461" s="484"/>
      <c r="I461" s="484"/>
      <c r="J461" s="532"/>
      <c r="K461" s="245"/>
      <c r="L461" s="323"/>
      <c r="M461" s="322"/>
      <c r="N461" s="276"/>
      <c r="O461" s="392"/>
      <c r="P461" s="51"/>
      <c r="Q461" s="233"/>
      <c r="R461" s="233"/>
      <c r="S461" s="392"/>
      <c r="U461" s="233"/>
      <c r="V461" s="233"/>
    </row>
    <row r="462" spans="6:22" s="36" customFormat="1" ht="12.75" x14ac:dyDescent="0.2">
      <c r="F462" s="321"/>
      <c r="G462" s="484"/>
      <c r="H462" s="484"/>
      <c r="I462" s="484"/>
      <c r="J462" s="532"/>
      <c r="K462" s="245"/>
      <c r="L462" s="323"/>
      <c r="M462" s="322"/>
      <c r="N462" s="276"/>
      <c r="O462" s="392"/>
      <c r="P462" s="51"/>
      <c r="Q462" s="233"/>
      <c r="R462" s="233"/>
      <c r="S462" s="392"/>
      <c r="U462" s="233"/>
      <c r="V462" s="233"/>
    </row>
    <row r="463" spans="6:22" s="36" customFormat="1" ht="12.75" x14ac:dyDescent="0.2">
      <c r="F463" s="321"/>
      <c r="G463" s="484"/>
      <c r="H463" s="484"/>
      <c r="I463" s="484"/>
      <c r="J463" s="532"/>
      <c r="K463" s="245"/>
      <c r="L463" s="323"/>
      <c r="M463" s="322"/>
      <c r="N463" s="276"/>
      <c r="O463" s="392"/>
      <c r="P463" s="51"/>
      <c r="Q463" s="233"/>
      <c r="R463" s="233"/>
      <c r="S463" s="392"/>
      <c r="U463" s="233"/>
      <c r="V463" s="233"/>
    </row>
    <row r="464" spans="6:22" s="36" customFormat="1" ht="12.75" x14ac:dyDescent="0.2">
      <c r="F464" s="321"/>
      <c r="G464" s="484"/>
      <c r="H464" s="484"/>
      <c r="I464" s="484"/>
      <c r="J464" s="532"/>
      <c r="K464" s="245"/>
      <c r="L464" s="323"/>
      <c r="M464" s="322"/>
      <c r="N464" s="276"/>
      <c r="O464" s="392"/>
      <c r="P464" s="51"/>
      <c r="Q464" s="233"/>
      <c r="R464" s="233"/>
      <c r="S464" s="392"/>
      <c r="U464" s="233"/>
      <c r="V464" s="233"/>
    </row>
    <row r="465" spans="6:22" s="36" customFormat="1" ht="12.75" x14ac:dyDescent="0.2">
      <c r="F465" s="321"/>
      <c r="G465" s="484"/>
      <c r="H465" s="484"/>
      <c r="I465" s="484"/>
      <c r="J465" s="532"/>
      <c r="K465" s="245"/>
      <c r="L465" s="323"/>
      <c r="M465" s="322"/>
      <c r="N465" s="276"/>
      <c r="O465" s="392"/>
      <c r="P465" s="51"/>
      <c r="Q465" s="233"/>
      <c r="R465" s="233"/>
      <c r="S465" s="392"/>
      <c r="U465" s="233"/>
      <c r="V465" s="233"/>
    </row>
    <row r="466" spans="6:22" s="36" customFormat="1" ht="12.75" x14ac:dyDescent="0.2">
      <c r="F466" s="321"/>
      <c r="G466" s="484"/>
      <c r="H466" s="484"/>
      <c r="I466" s="484"/>
      <c r="J466" s="532"/>
      <c r="K466" s="245"/>
      <c r="L466" s="323"/>
      <c r="M466" s="322"/>
      <c r="N466" s="276"/>
      <c r="O466" s="392"/>
      <c r="P466" s="51"/>
      <c r="Q466" s="233"/>
      <c r="R466" s="233"/>
      <c r="S466" s="392"/>
      <c r="U466" s="233"/>
      <c r="V466" s="233"/>
    </row>
    <row r="467" spans="6:22" s="36" customFormat="1" ht="12.75" x14ac:dyDescent="0.2">
      <c r="F467" s="321"/>
      <c r="G467" s="484"/>
      <c r="H467" s="484"/>
      <c r="I467" s="484"/>
      <c r="J467" s="532"/>
      <c r="K467" s="245"/>
      <c r="L467" s="323"/>
      <c r="M467" s="322"/>
      <c r="N467" s="276"/>
      <c r="O467" s="392"/>
      <c r="P467" s="51"/>
      <c r="Q467" s="233"/>
      <c r="R467" s="233"/>
      <c r="S467" s="392"/>
      <c r="U467" s="233"/>
      <c r="V467" s="233"/>
    </row>
    <row r="468" spans="6:22" s="36" customFormat="1" ht="12.75" x14ac:dyDescent="0.2">
      <c r="F468" s="321"/>
      <c r="G468" s="484"/>
      <c r="H468" s="484"/>
      <c r="I468" s="484"/>
      <c r="J468" s="532"/>
      <c r="K468" s="245"/>
      <c r="L468" s="323"/>
      <c r="M468" s="322"/>
      <c r="N468" s="276"/>
      <c r="O468" s="392"/>
      <c r="P468" s="51"/>
      <c r="Q468" s="233"/>
      <c r="R468" s="233"/>
      <c r="S468" s="392"/>
      <c r="U468" s="233"/>
      <c r="V468" s="233"/>
    </row>
    <row r="469" spans="6:22" s="36" customFormat="1" ht="12.75" x14ac:dyDescent="0.2">
      <c r="F469" s="321"/>
      <c r="G469" s="484"/>
      <c r="H469" s="484"/>
      <c r="I469" s="484"/>
      <c r="J469" s="532"/>
      <c r="K469" s="245"/>
      <c r="L469" s="323"/>
      <c r="M469" s="322"/>
      <c r="N469" s="276"/>
      <c r="O469" s="392"/>
      <c r="P469" s="51"/>
      <c r="Q469" s="233"/>
      <c r="R469" s="233"/>
      <c r="S469" s="392"/>
      <c r="U469" s="233"/>
      <c r="V469" s="233"/>
    </row>
    <row r="470" spans="6:22" s="36" customFormat="1" ht="12.75" x14ac:dyDescent="0.2">
      <c r="F470" s="321"/>
      <c r="G470" s="484"/>
      <c r="H470" s="484"/>
      <c r="I470" s="484"/>
      <c r="J470" s="532"/>
      <c r="K470" s="245"/>
      <c r="L470" s="323"/>
      <c r="M470" s="322"/>
      <c r="N470" s="276"/>
      <c r="O470" s="392"/>
      <c r="P470" s="51"/>
      <c r="Q470" s="233"/>
      <c r="R470" s="233"/>
      <c r="S470" s="392"/>
      <c r="U470" s="233"/>
      <c r="V470" s="233"/>
    </row>
    <row r="471" spans="6:22" s="36" customFormat="1" ht="12.75" x14ac:dyDescent="0.2">
      <c r="F471" s="321"/>
      <c r="G471" s="484"/>
      <c r="H471" s="484"/>
      <c r="I471" s="484"/>
      <c r="J471" s="532"/>
      <c r="K471" s="245"/>
      <c r="L471" s="323"/>
      <c r="M471" s="322"/>
      <c r="N471" s="276"/>
      <c r="O471" s="392"/>
      <c r="P471" s="51"/>
      <c r="Q471" s="233"/>
      <c r="R471" s="233"/>
      <c r="S471" s="392"/>
      <c r="U471" s="233"/>
      <c r="V471" s="233"/>
    </row>
    <row r="472" spans="6:22" s="36" customFormat="1" ht="12.75" x14ac:dyDescent="0.2">
      <c r="F472" s="321"/>
      <c r="G472" s="484"/>
      <c r="H472" s="484"/>
      <c r="I472" s="484"/>
      <c r="J472" s="532"/>
      <c r="K472" s="245"/>
      <c r="L472" s="323"/>
      <c r="M472" s="322"/>
      <c r="N472" s="276"/>
      <c r="O472" s="392"/>
      <c r="P472" s="51"/>
      <c r="Q472" s="233"/>
      <c r="R472" s="233"/>
      <c r="S472" s="392"/>
      <c r="U472" s="233"/>
      <c r="V472" s="233"/>
    </row>
    <row r="473" spans="6:22" s="36" customFormat="1" ht="12.75" x14ac:dyDescent="0.2">
      <c r="F473" s="321"/>
      <c r="G473" s="484"/>
      <c r="H473" s="484"/>
      <c r="I473" s="484"/>
      <c r="J473" s="532"/>
      <c r="K473" s="245"/>
      <c r="L473" s="323"/>
      <c r="M473" s="322"/>
      <c r="N473" s="276"/>
      <c r="O473" s="392"/>
      <c r="P473" s="51"/>
      <c r="Q473" s="233"/>
      <c r="R473" s="233"/>
      <c r="S473" s="392"/>
      <c r="U473" s="233"/>
      <c r="V473" s="233"/>
    </row>
    <row r="474" spans="6:22" s="36" customFormat="1" ht="12.75" x14ac:dyDescent="0.2">
      <c r="F474" s="321"/>
      <c r="G474" s="484"/>
      <c r="H474" s="484"/>
      <c r="I474" s="484"/>
      <c r="J474" s="532"/>
      <c r="K474" s="245"/>
      <c r="L474" s="323"/>
      <c r="M474" s="322"/>
      <c r="N474" s="276"/>
      <c r="O474" s="392"/>
      <c r="P474" s="51"/>
      <c r="Q474" s="233"/>
      <c r="R474" s="233"/>
      <c r="S474" s="392"/>
      <c r="U474" s="233"/>
      <c r="V474" s="233"/>
    </row>
    <row r="475" spans="6:22" s="36" customFormat="1" ht="12.75" x14ac:dyDescent="0.2">
      <c r="F475" s="321"/>
      <c r="G475" s="484"/>
      <c r="H475" s="484"/>
      <c r="I475" s="484"/>
      <c r="J475" s="532"/>
      <c r="K475" s="245"/>
      <c r="L475" s="323"/>
      <c r="M475" s="322"/>
      <c r="N475" s="276"/>
      <c r="O475" s="392"/>
      <c r="P475" s="51"/>
      <c r="Q475" s="233"/>
      <c r="R475" s="233"/>
      <c r="S475" s="392"/>
      <c r="U475" s="233"/>
      <c r="V475" s="233"/>
    </row>
    <row r="476" spans="6:22" s="36" customFormat="1" ht="12.75" x14ac:dyDescent="0.2">
      <c r="F476" s="321"/>
      <c r="G476" s="484"/>
      <c r="H476" s="484"/>
      <c r="I476" s="484"/>
      <c r="J476" s="532"/>
      <c r="K476" s="245"/>
      <c r="L476" s="323"/>
      <c r="M476" s="322"/>
      <c r="N476" s="276"/>
      <c r="O476" s="392"/>
      <c r="P476" s="51"/>
      <c r="Q476" s="233"/>
      <c r="R476" s="233"/>
      <c r="S476" s="392"/>
      <c r="U476" s="233"/>
      <c r="V476" s="233"/>
    </row>
    <row r="477" spans="6:22" s="36" customFormat="1" ht="12.75" x14ac:dyDescent="0.2">
      <c r="F477" s="321"/>
      <c r="G477" s="484"/>
      <c r="H477" s="484"/>
      <c r="I477" s="484"/>
      <c r="J477" s="532"/>
      <c r="K477" s="245"/>
      <c r="L477" s="323"/>
      <c r="M477" s="322"/>
      <c r="N477" s="276"/>
      <c r="O477" s="392"/>
      <c r="P477" s="51"/>
      <c r="Q477" s="233"/>
      <c r="R477" s="233"/>
      <c r="S477" s="392"/>
      <c r="U477" s="233"/>
      <c r="V477" s="233"/>
    </row>
    <row r="478" spans="6:22" s="36" customFormat="1" ht="12.75" x14ac:dyDescent="0.2">
      <c r="F478" s="321"/>
      <c r="G478" s="484"/>
      <c r="H478" s="484"/>
      <c r="I478" s="484"/>
      <c r="J478" s="532"/>
      <c r="K478" s="245"/>
      <c r="L478" s="323"/>
      <c r="M478" s="322"/>
      <c r="N478" s="276"/>
      <c r="O478" s="392"/>
      <c r="P478" s="51"/>
      <c r="Q478" s="233"/>
      <c r="R478" s="233"/>
      <c r="S478" s="392"/>
      <c r="U478" s="233"/>
      <c r="V478" s="233"/>
    </row>
    <row r="479" spans="6:22" s="36" customFormat="1" ht="12.75" x14ac:dyDescent="0.2">
      <c r="F479" s="321"/>
      <c r="G479" s="484"/>
      <c r="H479" s="484"/>
      <c r="I479" s="484"/>
      <c r="J479" s="532"/>
      <c r="K479" s="245"/>
      <c r="L479" s="323"/>
      <c r="M479" s="322"/>
      <c r="N479" s="276"/>
      <c r="O479" s="392"/>
      <c r="P479" s="51"/>
      <c r="Q479" s="233"/>
      <c r="R479" s="233"/>
      <c r="S479" s="392"/>
      <c r="U479" s="233"/>
      <c r="V479" s="233"/>
    </row>
    <row r="480" spans="6:22" s="36" customFormat="1" ht="12.75" x14ac:dyDescent="0.2">
      <c r="F480" s="321"/>
      <c r="G480" s="484"/>
      <c r="H480" s="484"/>
      <c r="I480" s="484"/>
      <c r="J480" s="532"/>
      <c r="K480" s="245"/>
      <c r="L480" s="323"/>
      <c r="M480" s="322"/>
      <c r="N480" s="276"/>
      <c r="O480" s="392"/>
      <c r="P480" s="51"/>
      <c r="Q480" s="233"/>
      <c r="R480" s="233"/>
      <c r="S480" s="392"/>
      <c r="U480" s="233"/>
      <c r="V480" s="233"/>
    </row>
    <row r="481" spans="6:22" s="36" customFormat="1" ht="12.75" x14ac:dyDescent="0.2">
      <c r="F481" s="321"/>
      <c r="G481" s="484"/>
      <c r="H481" s="484"/>
      <c r="I481" s="484"/>
      <c r="J481" s="532"/>
      <c r="K481" s="245"/>
      <c r="L481" s="323"/>
      <c r="M481" s="322"/>
      <c r="N481" s="276"/>
      <c r="O481" s="392"/>
      <c r="P481" s="51"/>
      <c r="Q481" s="233"/>
      <c r="R481" s="233"/>
      <c r="S481" s="392"/>
      <c r="U481" s="233"/>
      <c r="V481" s="233"/>
    </row>
    <row r="482" spans="6:22" s="36" customFormat="1" ht="12.75" x14ac:dyDescent="0.2">
      <c r="F482" s="321"/>
      <c r="G482" s="484"/>
      <c r="H482" s="484"/>
      <c r="I482" s="484"/>
      <c r="J482" s="532"/>
      <c r="K482" s="245"/>
      <c r="L482" s="323"/>
      <c r="M482" s="322"/>
      <c r="N482" s="276"/>
      <c r="O482" s="392"/>
      <c r="P482" s="51"/>
      <c r="Q482" s="233"/>
      <c r="R482" s="233"/>
      <c r="S482" s="392"/>
      <c r="U482" s="233"/>
      <c r="V482" s="233"/>
    </row>
    <row r="483" spans="6:22" s="36" customFormat="1" ht="12.75" x14ac:dyDescent="0.2">
      <c r="F483" s="321"/>
      <c r="G483" s="484"/>
      <c r="H483" s="484"/>
      <c r="I483" s="484"/>
      <c r="J483" s="532"/>
      <c r="K483" s="245"/>
      <c r="L483" s="323"/>
      <c r="M483" s="322"/>
      <c r="N483" s="276"/>
      <c r="O483" s="392"/>
      <c r="P483" s="51"/>
      <c r="Q483" s="233"/>
      <c r="R483" s="233"/>
      <c r="S483" s="392"/>
      <c r="U483" s="233"/>
      <c r="V483" s="233"/>
    </row>
    <row r="484" spans="6:22" s="36" customFormat="1" ht="12.75" x14ac:dyDescent="0.2">
      <c r="F484" s="321"/>
      <c r="G484" s="484"/>
      <c r="H484" s="484"/>
      <c r="I484" s="484"/>
      <c r="J484" s="532"/>
      <c r="K484" s="245"/>
      <c r="L484" s="323"/>
      <c r="M484" s="322"/>
      <c r="N484" s="276"/>
      <c r="O484" s="392"/>
      <c r="P484" s="51"/>
      <c r="Q484" s="233"/>
      <c r="R484" s="233"/>
      <c r="S484" s="392"/>
      <c r="U484" s="233"/>
      <c r="V484" s="233"/>
    </row>
    <row r="485" spans="6:22" s="36" customFormat="1" ht="12.75" x14ac:dyDescent="0.2">
      <c r="F485" s="321"/>
      <c r="G485" s="484"/>
      <c r="H485" s="484"/>
      <c r="I485" s="484"/>
      <c r="J485" s="532"/>
      <c r="K485" s="245"/>
      <c r="L485" s="323"/>
      <c r="M485" s="322"/>
      <c r="N485" s="276"/>
      <c r="O485" s="392"/>
      <c r="P485" s="51"/>
      <c r="Q485" s="233"/>
      <c r="R485" s="233"/>
      <c r="S485" s="392"/>
      <c r="U485" s="233"/>
      <c r="V485" s="233"/>
    </row>
    <row r="486" spans="6:22" s="36" customFormat="1" ht="12.75" x14ac:dyDescent="0.2">
      <c r="F486" s="321"/>
      <c r="G486" s="484"/>
      <c r="H486" s="484"/>
      <c r="I486" s="484"/>
      <c r="J486" s="532"/>
      <c r="K486" s="245"/>
      <c r="L486" s="323"/>
      <c r="M486" s="322"/>
      <c r="N486" s="276"/>
      <c r="O486" s="392"/>
      <c r="P486" s="51"/>
      <c r="Q486" s="233"/>
      <c r="R486" s="233"/>
      <c r="S486" s="392"/>
      <c r="U486" s="233"/>
      <c r="V486" s="233"/>
    </row>
    <row r="487" spans="6:22" s="36" customFormat="1" ht="12.75" x14ac:dyDescent="0.2">
      <c r="F487" s="321"/>
      <c r="G487" s="484"/>
      <c r="H487" s="484"/>
      <c r="I487" s="484"/>
      <c r="J487" s="532"/>
      <c r="K487" s="245"/>
      <c r="L487" s="323"/>
      <c r="M487" s="322"/>
      <c r="N487" s="276"/>
      <c r="O487" s="392"/>
      <c r="P487" s="51"/>
      <c r="Q487" s="233"/>
      <c r="R487" s="233"/>
      <c r="S487" s="392"/>
      <c r="U487" s="233"/>
      <c r="V487" s="233"/>
    </row>
    <row r="488" spans="6:22" s="36" customFormat="1" ht="12.75" x14ac:dyDescent="0.2">
      <c r="F488" s="321"/>
      <c r="G488" s="484"/>
      <c r="H488" s="484"/>
      <c r="I488" s="484"/>
      <c r="J488" s="532"/>
      <c r="K488" s="245"/>
      <c r="L488" s="323"/>
      <c r="M488" s="322"/>
      <c r="N488" s="276"/>
      <c r="O488" s="392"/>
      <c r="P488" s="51"/>
      <c r="Q488" s="233"/>
      <c r="R488" s="233"/>
      <c r="S488" s="392"/>
      <c r="U488" s="233"/>
      <c r="V488" s="233"/>
    </row>
    <row r="489" spans="6:22" s="36" customFormat="1" ht="12.75" x14ac:dyDescent="0.2">
      <c r="F489" s="321"/>
      <c r="G489" s="484"/>
      <c r="H489" s="484"/>
      <c r="I489" s="484"/>
      <c r="J489" s="532"/>
      <c r="K489" s="245"/>
      <c r="L489" s="323"/>
      <c r="M489" s="322"/>
      <c r="N489" s="276"/>
      <c r="O489" s="392"/>
      <c r="P489" s="51"/>
      <c r="Q489" s="233"/>
      <c r="R489" s="233"/>
      <c r="S489" s="392"/>
      <c r="U489" s="233"/>
      <c r="V489" s="233"/>
    </row>
    <row r="490" spans="6:22" s="36" customFormat="1" ht="12.75" x14ac:dyDescent="0.2">
      <c r="F490" s="321"/>
      <c r="G490" s="484"/>
      <c r="H490" s="484"/>
      <c r="I490" s="484"/>
      <c r="J490" s="532"/>
      <c r="K490" s="245"/>
      <c r="L490" s="323"/>
      <c r="M490" s="322"/>
      <c r="N490" s="276"/>
      <c r="O490" s="392"/>
      <c r="P490" s="51"/>
      <c r="Q490" s="233"/>
      <c r="R490" s="233"/>
      <c r="S490" s="392"/>
      <c r="U490" s="233"/>
      <c r="V490" s="233"/>
    </row>
    <row r="491" spans="6:22" s="36" customFormat="1" ht="12.75" x14ac:dyDescent="0.2">
      <c r="F491" s="321"/>
      <c r="G491" s="484"/>
      <c r="H491" s="484"/>
      <c r="I491" s="484"/>
      <c r="J491" s="532"/>
      <c r="K491" s="245"/>
      <c r="L491" s="323"/>
      <c r="M491" s="322"/>
      <c r="N491" s="276"/>
      <c r="O491" s="392"/>
      <c r="P491" s="51"/>
      <c r="Q491" s="233"/>
      <c r="R491" s="233"/>
      <c r="S491" s="392"/>
      <c r="U491" s="233"/>
      <c r="V491" s="233"/>
    </row>
    <row r="492" spans="6:22" s="36" customFormat="1" ht="12.75" x14ac:dyDescent="0.2">
      <c r="F492" s="321"/>
      <c r="G492" s="484"/>
      <c r="H492" s="484"/>
      <c r="I492" s="484"/>
      <c r="J492" s="532"/>
      <c r="K492" s="245"/>
      <c r="L492" s="323"/>
      <c r="M492" s="322"/>
      <c r="N492" s="276"/>
      <c r="O492" s="392"/>
      <c r="P492" s="51"/>
      <c r="Q492" s="233"/>
      <c r="R492" s="233"/>
      <c r="S492" s="392"/>
      <c r="U492" s="233"/>
      <c r="V492" s="233"/>
    </row>
    <row r="493" spans="6:22" s="36" customFormat="1" ht="12.75" x14ac:dyDescent="0.2">
      <c r="F493" s="321"/>
      <c r="G493" s="484"/>
      <c r="H493" s="484"/>
      <c r="I493" s="484"/>
      <c r="J493" s="532"/>
      <c r="K493" s="245"/>
      <c r="L493" s="323"/>
      <c r="M493" s="322"/>
      <c r="N493" s="276"/>
      <c r="O493" s="392"/>
      <c r="P493" s="51"/>
      <c r="Q493" s="233"/>
      <c r="R493" s="233"/>
      <c r="S493" s="392"/>
      <c r="U493" s="233"/>
      <c r="V493" s="233"/>
    </row>
    <row r="494" spans="6:22" s="36" customFormat="1" ht="12.75" x14ac:dyDescent="0.2">
      <c r="F494" s="321"/>
      <c r="G494" s="484"/>
      <c r="H494" s="484"/>
      <c r="I494" s="484"/>
      <c r="J494" s="532"/>
      <c r="K494" s="245"/>
      <c r="L494" s="323"/>
      <c r="M494" s="322"/>
      <c r="N494" s="276"/>
      <c r="O494" s="392"/>
      <c r="P494" s="51"/>
      <c r="Q494" s="233"/>
      <c r="R494" s="233"/>
      <c r="S494" s="392"/>
      <c r="U494" s="233"/>
      <c r="V494" s="233"/>
    </row>
    <row r="495" spans="6:22" s="36" customFormat="1" ht="12.75" x14ac:dyDescent="0.2">
      <c r="F495" s="321"/>
      <c r="G495" s="484"/>
      <c r="H495" s="484"/>
      <c r="I495" s="484"/>
      <c r="J495" s="532"/>
      <c r="K495" s="245"/>
      <c r="L495" s="323"/>
      <c r="M495" s="322"/>
      <c r="N495" s="276"/>
      <c r="O495" s="392"/>
      <c r="P495" s="51"/>
      <c r="Q495" s="233"/>
      <c r="R495" s="233"/>
      <c r="S495" s="392"/>
      <c r="U495" s="233"/>
      <c r="V495" s="233"/>
    </row>
    <row r="496" spans="6:22" s="36" customFormat="1" ht="12.75" x14ac:dyDescent="0.2">
      <c r="F496" s="321"/>
      <c r="G496" s="484"/>
      <c r="H496" s="484"/>
      <c r="I496" s="484"/>
      <c r="J496" s="532"/>
      <c r="K496" s="245"/>
      <c r="L496" s="323"/>
      <c r="M496" s="322"/>
      <c r="N496" s="276"/>
      <c r="O496" s="392"/>
      <c r="P496" s="51"/>
      <c r="Q496" s="233"/>
      <c r="R496" s="233"/>
      <c r="S496" s="392"/>
      <c r="U496" s="233"/>
      <c r="V496" s="233"/>
    </row>
    <row r="497" spans="6:22" s="36" customFormat="1" ht="12.75" x14ac:dyDescent="0.2">
      <c r="F497" s="321"/>
      <c r="G497" s="484"/>
      <c r="H497" s="484"/>
      <c r="I497" s="484"/>
      <c r="J497" s="532"/>
      <c r="K497" s="245"/>
      <c r="L497" s="323"/>
      <c r="M497" s="322"/>
      <c r="N497" s="276"/>
      <c r="O497" s="392"/>
      <c r="P497" s="51"/>
      <c r="Q497" s="233"/>
      <c r="R497" s="233"/>
      <c r="S497" s="392"/>
      <c r="U497" s="233"/>
      <c r="V497" s="233"/>
    </row>
    <row r="498" spans="6:22" s="36" customFormat="1" ht="12.75" x14ac:dyDescent="0.2">
      <c r="F498" s="321"/>
      <c r="G498" s="484"/>
      <c r="H498" s="484"/>
      <c r="I498" s="484"/>
      <c r="J498" s="532"/>
      <c r="K498" s="245"/>
      <c r="L498" s="323"/>
      <c r="M498" s="322"/>
      <c r="N498" s="276"/>
      <c r="O498" s="392"/>
      <c r="P498" s="51"/>
      <c r="Q498" s="233"/>
      <c r="R498" s="233"/>
      <c r="S498" s="392"/>
      <c r="U498" s="233"/>
      <c r="V498" s="233"/>
    </row>
    <row r="499" spans="6:22" s="36" customFormat="1" ht="12.75" x14ac:dyDescent="0.2">
      <c r="F499" s="321"/>
      <c r="G499" s="484"/>
      <c r="H499" s="484"/>
      <c r="I499" s="484"/>
      <c r="J499" s="532"/>
      <c r="K499" s="245"/>
      <c r="L499" s="323"/>
      <c r="M499" s="322"/>
      <c r="N499" s="276"/>
      <c r="O499" s="392"/>
      <c r="P499" s="51"/>
      <c r="Q499" s="233"/>
      <c r="R499" s="233"/>
      <c r="S499" s="392"/>
      <c r="U499" s="233"/>
      <c r="V499" s="233"/>
    </row>
    <row r="500" spans="6:22" s="36" customFormat="1" ht="12.75" x14ac:dyDescent="0.2">
      <c r="F500" s="321"/>
      <c r="G500" s="484"/>
      <c r="H500" s="484"/>
      <c r="I500" s="484"/>
      <c r="J500" s="532"/>
      <c r="K500" s="245"/>
      <c r="L500" s="323"/>
      <c r="M500" s="322"/>
      <c r="N500" s="276"/>
      <c r="O500" s="392"/>
      <c r="P500" s="51"/>
      <c r="Q500" s="233"/>
      <c r="R500" s="233"/>
      <c r="S500" s="392"/>
      <c r="U500" s="233"/>
      <c r="V500" s="233"/>
    </row>
    <row r="501" spans="6:22" s="36" customFormat="1" ht="12.75" x14ac:dyDescent="0.2">
      <c r="F501" s="321"/>
      <c r="G501" s="484"/>
      <c r="H501" s="484"/>
      <c r="I501" s="484"/>
      <c r="J501" s="532"/>
      <c r="K501" s="245"/>
      <c r="L501" s="323"/>
      <c r="M501" s="322"/>
      <c r="N501" s="276"/>
      <c r="O501" s="392"/>
      <c r="P501" s="51"/>
      <c r="Q501" s="233"/>
      <c r="R501" s="233"/>
      <c r="S501" s="392"/>
      <c r="U501" s="233"/>
      <c r="V501" s="233"/>
    </row>
    <row r="502" spans="6:22" s="36" customFormat="1" ht="12.75" x14ac:dyDescent="0.2">
      <c r="F502" s="321"/>
      <c r="G502" s="484"/>
      <c r="H502" s="484"/>
      <c r="I502" s="484"/>
      <c r="J502" s="532"/>
      <c r="K502" s="245"/>
      <c r="L502" s="323"/>
      <c r="M502" s="322"/>
      <c r="N502" s="276"/>
      <c r="O502" s="392"/>
      <c r="P502" s="51"/>
      <c r="Q502" s="233"/>
      <c r="R502" s="233"/>
      <c r="S502" s="392"/>
      <c r="U502" s="233"/>
      <c r="V502" s="233"/>
    </row>
    <row r="503" spans="6:22" s="36" customFormat="1" ht="12.75" x14ac:dyDescent="0.2">
      <c r="F503" s="321"/>
      <c r="G503" s="484"/>
      <c r="H503" s="484"/>
      <c r="I503" s="484"/>
      <c r="J503" s="532"/>
      <c r="K503" s="245"/>
      <c r="L503" s="323"/>
      <c r="M503" s="322"/>
      <c r="N503" s="276"/>
      <c r="O503" s="392"/>
      <c r="P503" s="51"/>
      <c r="Q503" s="233"/>
      <c r="R503" s="233"/>
      <c r="S503" s="392"/>
      <c r="U503" s="233"/>
      <c r="V503" s="233"/>
    </row>
    <row r="504" spans="6:22" s="36" customFormat="1" ht="12.75" x14ac:dyDescent="0.2">
      <c r="F504" s="321"/>
      <c r="G504" s="484"/>
      <c r="H504" s="484"/>
      <c r="I504" s="484"/>
      <c r="J504" s="532"/>
      <c r="K504" s="245"/>
      <c r="L504" s="323"/>
      <c r="M504" s="322"/>
      <c r="N504" s="276"/>
      <c r="O504" s="392"/>
      <c r="P504" s="51"/>
      <c r="Q504" s="233"/>
      <c r="R504" s="233"/>
      <c r="S504" s="392"/>
      <c r="U504" s="233"/>
      <c r="V504" s="233"/>
    </row>
    <row r="505" spans="6:22" s="36" customFormat="1" ht="12.75" x14ac:dyDescent="0.2">
      <c r="F505" s="321"/>
      <c r="G505" s="484"/>
      <c r="H505" s="484"/>
      <c r="I505" s="484"/>
      <c r="J505" s="532"/>
      <c r="K505" s="245"/>
      <c r="L505" s="323"/>
      <c r="M505" s="322"/>
      <c r="N505" s="276"/>
      <c r="O505" s="392"/>
      <c r="P505" s="51"/>
      <c r="Q505" s="233"/>
      <c r="R505" s="233"/>
      <c r="S505" s="392"/>
      <c r="U505" s="233"/>
      <c r="V505" s="233"/>
    </row>
    <row r="506" spans="6:22" s="36" customFormat="1" ht="12.75" x14ac:dyDescent="0.2">
      <c r="F506" s="321"/>
      <c r="G506" s="484"/>
      <c r="H506" s="484"/>
      <c r="I506" s="484"/>
      <c r="J506" s="532"/>
      <c r="K506" s="245"/>
      <c r="L506" s="323"/>
      <c r="M506" s="322"/>
      <c r="N506" s="276"/>
      <c r="O506" s="392"/>
      <c r="P506" s="51"/>
      <c r="Q506" s="233"/>
      <c r="R506" s="233"/>
      <c r="S506" s="392"/>
      <c r="U506" s="233"/>
      <c r="V506" s="233"/>
    </row>
    <row r="507" spans="6:22" s="36" customFormat="1" ht="12.75" x14ac:dyDescent="0.2">
      <c r="F507" s="321"/>
      <c r="G507" s="484"/>
      <c r="H507" s="484"/>
      <c r="I507" s="484"/>
      <c r="J507" s="532"/>
      <c r="K507" s="245"/>
      <c r="L507" s="323"/>
      <c r="M507" s="322"/>
      <c r="N507" s="276"/>
      <c r="O507" s="392"/>
      <c r="P507" s="51"/>
      <c r="Q507" s="233"/>
      <c r="R507" s="233"/>
      <c r="S507" s="392"/>
      <c r="U507" s="233"/>
      <c r="V507" s="233"/>
    </row>
    <row r="508" spans="6:22" s="36" customFormat="1" ht="12.75" x14ac:dyDescent="0.2">
      <c r="F508" s="321"/>
      <c r="G508" s="484"/>
      <c r="H508" s="484"/>
      <c r="I508" s="484"/>
      <c r="J508" s="532"/>
      <c r="K508" s="245"/>
      <c r="L508" s="323"/>
      <c r="M508" s="322"/>
      <c r="N508" s="276"/>
      <c r="O508" s="392"/>
      <c r="P508" s="51"/>
      <c r="Q508" s="233"/>
      <c r="R508" s="233"/>
      <c r="S508" s="392"/>
      <c r="U508" s="233"/>
      <c r="V508" s="233"/>
    </row>
    <row r="509" spans="6:22" s="36" customFormat="1" ht="12.75" x14ac:dyDescent="0.2">
      <c r="F509" s="321"/>
      <c r="G509" s="484"/>
      <c r="H509" s="484"/>
      <c r="I509" s="484"/>
      <c r="J509" s="532"/>
      <c r="K509" s="245"/>
      <c r="L509" s="323"/>
      <c r="M509" s="322"/>
      <c r="N509" s="276"/>
      <c r="O509" s="392"/>
      <c r="P509" s="51"/>
      <c r="Q509" s="233"/>
      <c r="R509" s="233"/>
      <c r="S509" s="392"/>
      <c r="U509" s="233"/>
      <c r="V509" s="233"/>
    </row>
    <row r="510" spans="6:22" s="36" customFormat="1" ht="12.75" x14ac:dyDescent="0.2">
      <c r="F510" s="321"/>
      <c r="G510" s="484"/>
      <c r="H510" s="484"/>
      <c r="I510" s="484"/>
      <c r="J510" s="532"/>
      <c r="K510" s="245"/>
      <c r="L510" s="323"/>
      <c r="M510" s="322"/>
      <c r="N510" s="276"/>
      <c r="O510" s="392"/>
      <c r="P510" s="51"/>
      <c r="Q510" s="233"/>
      <c r="R510" s="233"/>
      <c r="S510" s="392"/>
      <c r="U510" s="233"/>
      <c r="V510" s="233"/>
    </row>
    <row r="511" spans="6:22" s="36" customFormat="1" ht="12.75" x14ac:dyDescent="0.2">
      <c r="F511" s="321"/>
      <c r="G511" s="484"/>
      <c r="H511" s="484"/>
      <c r="I511" s="484"/>
      <c r="J511" s="532"/>
      <c r="K511" s="245"/>
      <c r="L511" s="323"/>
      <c r="M511" s="322"/>
      <c r="N511" s="276"/>
      <c r="O511" s="392"/>
      <c r="P511" s="51"/>
      <c r="Q511" s="233"/>
      <c r="R511" s="233"/>
      <c r="S511" s="392"/>
      <c r="U511" s="233"/>
      <c r="V511" s="233"/>
    </row>
    <row r="512" spans="6:22" s="36" customFormat="1" ht="12.75" x14ac:dyDescent="0.2">
      <c r="F512" s="321"/>
      <c r="G512" s="484"/>
      <c r="H512" s="484"/>
      <c r="I512" s="484"/>
      <c r="J512" s="532"/>
      <c r="K512" s="245"/>
      <c r="L512" s="323"/>
      <c r="M512" s="322"/>
      <c r="N512" s="276"/>
      <c r="O512" s="392"/>
      <c r="P512" s="51"/>
      <c r="Q512" s="233"/>
      <c r="R512" s="233"/>
      <c r="S512" s="392"/>
      <c r="U512" s="233"/>
      <c r="V512" s="233"/>
    </row>
    <row r="513" spans="6:22" s="36" customFormat="1" ht="12.75" x14ac:dyDescent="0.2">
      <c r="F513" s="321"/>
      <c r="G513" s="484"/>
      <c r="H513" s="484"/>
      <c r="I513" s="484"/>
      <c r="J513" s="532"/>
      <c r="K513" s="245"/>
      <c r="L513" s="323"/>
      <c r="M513" s="322"/>
      <c r="N513" s="276"/>
      <c r="O513" s="392"/>
      <c r="P513" s="51"/>
      <c r="Q513" s="233"/>
      <c r="R513" s="233"/>
      <c r="S513" s="392"/>
      <c r="U513" s="233"/>
      <c r="V513" s="233"/>
    </row>
    <row r="514" spans="6:22" s="36" customFormat="1" ht="12.75" x14ac:dyDescent="0.2">
      <c r="F514" s="321"/>
      <c r="G514" s="484"/>
      <c r="H514" s="484"/>
      <c r="I514" s="484"/>
      <c r="J514" s="532"/>
      <c r="K514" s="245"/>
      <c r="L514" s="323"/>
      <c r="M514" s="322"/>
      <c r="N514" s="276"/>
      <c r="O514" s="392"/>
      <c r="P514" s="51"/>
      <c r="Q514" s="233"/>
      <c r="R514" s="233"/>
      <c r="S514" s="392"/>
      <c r="U514" s="233"/>
      <c r="V514" s="233"/>
    </row>
    <row r="515" spans="6:22" s="36" customFormat="1" ht="12.75" x14ac:dyDescent="0.2">
      <c r="F515" s="321"/>
      <c r="G515" s="484"/>
      <c r="H515" s="484"/>
      <c r="I515" s="484"/>
      <c r="J515" s="532"/>
      <c r="K515" s="245"/>
      <c r="L515" s="323"/>
      <c r="M515" s="322"/>
      <c r="N515" s="276"/>
      <c r="O515" s="392"/>
      <c r="P515" s="51"/>
      <c r="Q515" s="233"/>
      <c r="R515" s="233"/>
      <c r="S515" s="392"/>
      <c r="U515" s="233"/>
      <c r="V515" s="233"/>
    </row>
    <row r="516" spans="6:22" s="36" customFormat="1" ht="12.75" x14ac:dyDescent="0.2">
      <c r="F516" s="321"/>
      <c r="G516" s="484"/>
      <c r="H516" s="484"/>
      <c r="I516" s="484"/>
      <c r="J516" s="532"/>
      <c r="K516" s="245"/>
      <c r="L516" s="323"/>
      <c r="M516" s="322"/>
      <c r="N516" s="276"/>
      <c r="O516" s="392"/>
      <c r="P516" s="51"/>
      <c r="Q516" s="233"/>
      <c r="R516" s="233"/>
      <c r="S516" s="392"/>
      <c r="U516" s="233"/>
      <c r="V516" s="233"/>
    </row>
    <row r="517" spans="6:22" s="36" customFormat="1" ht="12.75" x14ac:dyDescent="0.2">
      <c r="F517" s="321"/>
      <c r="G517" s="484"/>
      <c r="H517" s="484"/>
      <c r="I517" s="484"/>
      <c r="J517" s="532"/>
      <c r="K517" s="245"/>
      <c r="L517" s="323"/>
      <c r="M517" s="322"/>
      <c r="N517" s="276"/>
      <c r="O517" s="392"/>
      <c r="P517" s="51"/>
      <c r="Q517" s="233"/>
      <c r="R517" s="233"/>
      <c r="S517" s="392"/>
      <c r="U517" s="233"/>
      <c r="V517" s="233"/>
    </row>
    <row r="518" spans="6:22" s="36" customFormat="1" ht="12.75" x14ac:dyDescent="0.2">
      <c r="F518" s="321"/>
      <c r="G518" s="484"/>
      <c r="H518" s="484"/>
      <c r="I518" s="484"/>
      <c r="J518" s="532"/>
      <c r="K518" s="245"/>
      <c r="L518" s="323"/>
      <c r="M518" s="322"/>
      <c r="N518" s="276"/>
      <c r="O518" s="392"/>
      <c r="P518" s="51"/>
      <c r="Q518" s="233"/>
      <c r="R518" s="233"/>
      <c r="S518" s="392"/>
      <c r="U518" s="233"/>
      <c r="V518" s="233"/>
    </row>
    <row r="519" spans="6:22" s="36" customFormat="1" ht="12.75" x14ac:dyDescent="0.2">
      <c r="F519" s="321"/>
      <c r="G519" s="484"/>
      <c r="H519" s="484"/>
      <c r="I519" s="484"/>
      <c r="J519" s="532"/>
      <c r="K519" s="245"/>
      <c r="L519" s="323"/>
      <c r="M519" s="322"/>
      <c r="N519" s="276"/>
      <c r="O519" s="392"/>
      <c r="P519" s="51"/>
      <c r="Q519" s="233"/>
      <c r="R519" s="233"/>
      <c r="S519" s="392"/>
      <c r="U519" s="233"/>
      <c r="V519" s="233"/>
    </row>
    <row r="520" spans="6:22" s="36" customFormat="1" ht="12.75" x14ac:dyDescent="0.2">
      <c r="F520" s="321"/>
      <c r="G520" s="484"/>
      <c r="H520" s="484"/>
      <c r="I520" s="484"/>
      <c r="J520" s="532"/>
      <c r="K520" s="245"/>
      <c r="L520" s="323"/>
      <c r="M520" s="322"/>
      <c r="N520" s="276"/>
      <c r="O520" s="392"/>
      <c r="P520" s="51"/>
      <c r="Q520" s="233"/>
      <c r="R520" s="233"/>
      <c r="S520" s="392"/>
      <c r="U520" s="233"/>
      <c r="V520" s="233"/>
    </row>
    <row r="521" spans="6:22" s="36" customFormat="1" ht="12.75" x14ac:dyDescent="0.2">
      <c r="F521" s="321"/>
      <c r="G521" s="484"/>
      <c r="H521" s="484"/>
      <c r="I521" s="484"/>
      <c r="J521" s="532"/>
      <c r="K521" s="245"/>
      <c r="L521" s="323"/>
      <c r="M521" s="322"/>
      <c r="N521" s="276"/>
      <c r="O521" s="392"/>
      <c r="P521" s="51"/>
      <c r="Q521" s="233"/>
      <c r="R521" s="233"/>
      <c r="S521" s="392"/>
      <c r="U521" s="233"/>
      <c r="V521" s="233"/>
    </row>
    <row r="522" spans="6:22" s="36" customFormat="1" ht="12.75" x14ac:dyDescent="0.2">
      <c r="F522" s="321"/>
      <c r="G522" s="484"/>
      <c r="H522" s="484"/>
      <c r="I522" s="484"/>
      <c r="J522" s="532"/>
      <c r="K522" s="245"/>
      <c r="L522" s="323"/>
      <c r="M522" s="322"/>
      <c r="N522" s="276"/>
      <c r="O522" s="392"/>
      <c r="P522" s="51"/>
      <c r="Q522" s="233"/>
      <c r="R522" s="233"/>
      <c r="S522" s="392"/>
      <c r="U522" s="233"/>
      <c r="V522" s="233"/>
    </row>
    <row r="523" spans="6:22" s="36" customFormat="1" ht="12.75" x14ac:dyDescent="0.2">
      <c r="F523" s="321"/>
      <c r="G523" s="484"/>
      <c r="H523" s="484"/>
      <c r="I523" s="484"/>
      <c r="J523" s="532"/>
      <c r="K523" s="245"/>
      <c r="L523" s="323"/>
      <c r="M523" s="322"/>
      <c r="N523" s="276"/>
      <c r="O523" s="392"/>
      <c r="P523" s="51"/>
      <c r="Q523" s="233"/>
      <c r="R523" s="233"/>
      <c r="S523" s="392"/>
      <c r="U523" s="233"/>
      <c r="V523" s="233"/>
    </row>
    <row r="524" spans="6:22" s="36" customFormat="1" ht="12.75" x14ac:dyDescent="0.2">
      <c r="F524" s="321"/>
      <c r="G524" s="484"/>
      <c r="H524" s="484"/>
      <c r="I524" s="484"/>
      <c r="J524" s="532"/>
      <c r="K524" s="245"/>
      <c r="L524" s="323"/>
      <c r="M524" s="322"/>
      <c r="N524" s="276"/>
      <c r="O524" s="392"/>
      <c r="P524" s="51"/>
      <c r="Q524" s="233"/>
      <c r="R524" s="233"/>
      <c r="S524" s="392"/>
      <c r="U524" s="233"/>
      <c r="V524" s="233"/>
    </row>
    <row r="525" spans="6:22" s="36" customFormat="1" ht="12.75" x14ac:dyDescent="0.2">
      <c r="F525" s="321"/>
      <c r="G525" s="484"/>
      <c r="H525" s="484"/>
      <c r="I525" s="484"/>
      <c r="J525" s="532"/>
      <c r="K525" s="245"/>
      <c r="L525" s="323"/>
      <c r="M525" s="322"/>
      <c r="N525" s="276"/>
      <c r="O525" s="392"/>
      <c r="P525" s="51"/>
      <c r="Q525" s="233"/>
      <c r="R525" s="233"/>
      <c r="S525" s="392"/>
      <c r="U525" s="233"/>
      <c r="V525" s="233"/>
    </row>
    <row r="526" spans="6:22" s="36" customFormat="1" ht="12.75" x14ac:dyDescent="0.2">
      <c r="F526" s="321"/>
      <c r="G526" s="484"/>
      <c r="H526" s="484"/>
      <c r="I526" s="484"/>
      <c r="J526" s="532"/>
      <c r="K526" s="245"/>
      <c r="L526" s="323"/>
      <c r="M526" s="322"/>
      <c r="N526" s="276"/>
      <c r="O526" s="392"/>
      <c r="P526" s="51"/>
      <c r="Q526" s="233"/>
      <c r="R526" s="233"/>
      <c r="S526" s="392"/>
      <c r="U526" s="233"/>
      <c r="V526" s="233"/>
    </row>
    <row r="527" spans="6:22" s="36" customFormat="1" ht="12.75" x14ac:dyDescent="0.2">
      <c r="F527" s="321"/>
      <c r="G527" s="484"/>
      <c r="H527" s="484"/>
      <c r="I527" s="484"/>
      <c r="J527" s="532"/>
      <c r="K527" s="245"/>
      <c r="L527" s="323"/>
      <c r="M527" s="322"/>
      <c r="N527" s="276"/>
      <c r="O527" s="392"/>
      <c r="P527" s="51"/>
      <c r="Q527" s="233"/>
      <c r="R527" s="233"/>
      <c r="S527" s="392"/>
      <c r="U527" s="233"/>
      <c r="V527" s="233"/>
    </row>
    <row r="528" spans="6:22" s="36" customFormat="1" ht="12.75" x14ac:dyDescent="0.2">
      <c r="F528" s="321"/>
      <c r="G528" s="484"/>
      <c r="H528" s="484"/>
      <c r="I528" s="484"/>
      <c r="J528" s="532"/>
      <c r="K528" s="245"/>
      <c r="L528" s="323"/>
      <c r="M528" s="322"/>
      <c r="N528" s="276"/>
      <c r="O528" s="392"/>
      <c r="P528" s="51"/>
      <c r="Q528" s="233"/>
      <c r="R528" s="233"/>
      <c r="S528" s="392"/>
      <c r="U528" s="233"/>
      <c r="V528" s="233"/>
    </row>
    <row r="529" spans="6:22" s="36" customFormat="1" ht="12.75" x14ac:dyDescent="0.2">
      <c r="F529" s="321"/>
      <c r="G529" s="484"/>
      <c r="H529" s="484"/>
      <c r="I529" s="484"/>
      <c r="J529" s="532"/>
      <c r="K529" s="245"/>
      <c r="L529" s="323"/>
      <c r="M529" s="322"/>
      <c r="N529" s="276"/>
      <c r="O529" s="392"/>
      <c r="P529" s="51"/>
      <c r="Q529" s="233"/>
      <c r="R529" s="233"/>
      <c r="S529" s="392"/>
      <c r="U529" s="233"/>
      <c r="V529" s="233"/>
    </row>
    <row r="530" spans="6:22" s="36" customFormat="1" ht="12.75" x14ac:dyDescent="0.2">
      <c r="F530" s="321"/>
      <c r="G530" s="484"/>
      <c r="H530" s="484"/>
      <c r="I530" s="484"/>
      <c r="J530" s="532"/>
      <c r="K530" s="245"/>
      <c r="L530" s="323"/>
      <c r="M530" s="322"/>
      <c r="N530" s="276"/>
      <c r="O530" s="392"/>
      <c r="P530" s="51"/>
      <c r="Q530" s="233"/>
      <c r="R530" s="233"/>
      <c r="S530" s="392"/>
      <c r="U530" s="233"/>
      <c r="V530" s="233"/>
    </row>
    <row r="531" spans="6:22" s="36" customFormat="1" ht="12.75" x14ac:dyDescent="0.2">
      <c r="F531" s="321"/>
      <c r="G531" s="484"/>
      <c r="H531" s="484"/>
      <c r="I531" s="484"/>
      <c r="J531" s="532"/>
      <c r="K531" s="245"/>
      <c r="L531" s="323"/>
      <c r="M531" s="322"/>
      <c r="N531" s="276"/>
      <c r="O531" s="392"/>
      <c r="P531" s="51"/>
      <c r="Q531" s="233"/>
      <c r="R531" s="233"/>
      <c r="S531" s="392"/>
      <c r="U531" s="233"/>
      <c r="V531" s="233"/>
    </row>
    <row r="532" spans="6:22" s="36" customFormat="1" ht="12.75" x14ac:dyDescent="0.2">
      <c r="F532" s="321"/>
      <c r="G532" s="484"/>
      <c r="H532" s="484"/>
      <c r="I532" s="484"/>
      <c r="J532" s="532"/>
      <c r="K532" s="245"/>
      <c r="L532" s="323"/>
      <c r="M532" s="322"/>
      <c r="N532" s="276"/>
      <c r="O532" s="392"/>
      <c r="P532" s="51"/>
      <c r="Q532" s="233"/>
      <c r="R532" s="233"/>
      <c r="S532" s="392"/>
      <c r="U532" s="233"/>
      <c r="V532" s="233"/>
    </row>
    <row r="533" spans="6:22" s="36" customFormat="1" ht="12.75" x14ac:dyDescent="0.2">
      <c r="F533" s="321"/>
      <c r="G533" s="484"/>
      <c r="H533" s="484"/>
      <c r="I533" s="484"/>
      <c r="J533" s="532"/>
      <c r="K533" s="245"/>
      <c r="L533" s="323"/>
      <c r="M533" s="322"/>
      <c r="N533" s="276"/>
      <c r="O533" s="392"/>
      <c r="P533" s="51"/>
      <c r="Q533" s="233"/>
      <c r="R533" s="233"/>
      <c r="S533" s="392"/>
      <c r="U533" s="233"/>
      <c r="V533" s="233"/>
    </row>
    <row r="534" spans="6:22" s="36" customFormat="1" ht="12.75" x14ac:dyDescent="0.2">
      <c r="F534" s="321"/>
      <c r="G534" s="484"/>
      <c r="H534" s="484"/>
      <c r="I534" s="484"/>
      <c r="J534" s="532"/>
      <c r="K534" s="245"/>
      <c r="L534" s="323"/>
      <c r="M534" s="322"/>
      <c r="N534" s="276"/>
      <c r="O534" s="392"/>
      <c r="P534" s="51"/>
      <c r="Q534" s="233"/>
      <c r="R534" s="233"/>
      <c r="S534" s="392"/>
      <c r="U534" s="233"/>
      <c r="V534" s="233"/>
    </row>
    <row r="535" spans="6:22" s="36" customFormat="1" ht="12.75" x14ac:dyDescent="0.2">
      <c r="F535" s="321"/>
      <c r="G535" s="484"/>
      <c r="H535" s="484"/>
      <c r="I535" s="484"/>
      <c r="J535" s="532"/>
      <c r="K535" s="245"/>
      <c r="L535" s="323"/>
      <c r="M535" s="322"/>
      <c r="N535" s="276"/>
      <c r="O535" s="392"/>
      <c r="P535" s="51"/>
      <c r="Q535" s="233"/>
      <c r="R535" s="233"/>
      <c r="S535" s="392"/>
      <c r="U535" s="233"/>
      <c r="V535" s="233"/>
    </row>
    <row r="536" spans="6:22" s="36" customFormat="1" ht="12.75" x14ac:dyDescent="0.2">
      <c r="F536" s="321"/>
      <c r="G536" s="484"/>
      <c r="H536" s="484"/>
      <c r="I536" s="484"/>
      <c r="J536" s="532"/>
      <c r="K536" s="245"/>
      <c r="L536" s="323"/>
      <c r="M536" s="322"/>
      <c r="N536" s="276"/>
      <c r="O536" s="392"/>
      <c r="P536" s="51"/>
      <c r="Q536" s="233"/>
      <c r="R536" s="233"/>
      <c r="S536" s="392"/>
      <c r="U536" s="233"/>
      <c r="V536" s="233"/>
    </row>
    <row r="537" spans="6:22" s="36" customFormat="1" ht="12.75" x14ac:dyDescent="0.2">
      <c r="F537" s="321"/>
      <c r="G537" s="484"/>
      <c r="H537" s="484"/>
      <c r="I537" s="484"/>
      <c r="J537" s="532"/>
      <c r="K537" s="245"/>
      <c r="L537" s="323"/>
      <c r="M537" s="322"/>
      <c r="N537" s="276"/>
      <c r="O537" s="392"/>
      <c r="P537" s="51"/>
      <c r="Q537" s="233"/>
      <c r="R537" s="233"/>
      <c r="S537" s="392"/>
      <c r="U537" s="233"/>
      <c r="V537" s="233"/>
    </row>
    <row r="538" spans="6:22" s="36" customFormat="1" ht="12.75" x14ac:dyDescent="0.2">
      <c r="F538" s="321"/>
      <c r="G538" s="484"/>
      <c r="H538" s="484"/>
      <c r="I538" s="484"/>
      <c r="J538" s="532"/>
      <c r="K538" s="245"/>
      <c r="L538" s="323"/>
      <c r="M538" s="322"/>
      <c r="N538" s="276"/>
      <c r="O538" s="392"/>
      <c r="P538" s="51"/>
      <c r="Q538" s="233"/>
      <c r="R538" s="233"/>
      <c r="S538" s="392"/>
      <c r="U538" s="233"/>
      <c r="V538" s="233"/>
    </row>
    <row r="539" spans="6:22" s="36" customFormat="1" ht="12.75" x14ac:dyDescent="0.2">
      <c r="F539" s="321"/>
      <c r="G539" s="484"/>
      <c r="H539" s="484"/>
      <c r="I539" s="484"/>
      <c r="J539" s="532"/>
      <c r="K539" s="245"/>
      <c r="L539" s="323"/>
      <c r="M539" s="322"/>
      <c r="N539" s="276"/>
      <c r="O539" s="392"/>
      <c r="P539" s="51"/>
      <c r="Q539" s="233"/>
      <c r="R539" s="233"/>
      <c r="S539" s="392"/>
      <c r="U539" s="233"/>
      <c r="V539" s="233"/>
    </row>
    <row r="540" spans="6:22" s="36" customFormat="1" ht="12.75" x14ac:dyDescent="0.2">
      <c r="F540" s="321"/>
      <c r="G540" s="484"/>
      <c r="H540" s="484"/>
      <c r="I540" s="484"/>
      <c r="J540" s="532"/>
      <c r="K540" s="245"/>
      <c r="L540" s="323"/>
      <c r="M540" s="322"/>
      <c r="N540" s="276"/>
      <c r="O540" s="392"/>
      <c r="P540" s="51"/>
      <c r="Q540" s="233"/>
      <c r="R540" s="233"/>
      <c r="S540" s="392"/>
      <c r="U540" s="233"/>
      <c r="V540" s="233"/>
    </row>
    <row r="541" spans="6:22" s="36" customFormat="1" ht="12.75" x14ac:dyDescent="0.2">
      <c r="F541" s="321"/>
      <c r="G541" s="484"/>
      <c r="H541" s="484"/>
      <c r="I541" s="484"/>
      <c r="J541" s="532"/>
      <c r="K541" s="245"/>
      <c r="L541" s="323"/>
      <c r="M541" s="322"/>
      <c r="N541" s="276"/>
      <c r="O541" s="392"/>
      <c r="P541" s="51"/>
      <c r="Q541" s="233"/>
      <c r="R541" s="233"/>
      <c r="S541" s="392"/>
      <c r="U541" s="233"/>
      <c r="V541" s="233"/>
    </row>
    <row r="542" spans="6:22" s="36" customFormat="1" ht="12.75" x14ac:dyDescent="0.2">
      <c r="F542" s="321"/>
      <c r="G542" s="484"/>
      <c r="H542" s="484"/>
      <c r="I542" s="484"/>
      <c r="J542" s="532"/>
      <c r="K542" s="245"/>
      <c r="L542" s="323"/>
      <c r="M542" s="322"/>
      <c r="N542" s="276"/>
      <c r="O542" s="392"/>
      <c r="P542" s="51"/>
      <c r="Q542" s="233"/>
      <c r="R542" s="233"/>
      <c r="S542" s="392"/>
      <c r="U542" s="233"/>
      <c r="V542" s="233"/>
    </row>
    <row r="543" spans="6:22" s="36" customFormat="1" ht="12.75" x14ac:dyDescent="0.2">
      <c r="F543" s="321"/>
      <c r="G543" s="484"/>
      <c r="H543" s="484"/>
      <c r="I543" s="484"/>
      <c r="J543" s="532"/>
      <c r="K543" s="245"/>
      <c r="L543" s="323"/>
      <c r="M543" s="322"/>
      <c r="N543" s="276"/>
      <c r="O543" s="392"/>
      <c r="P543" s="51"/>
      <c r="Q543" s="233"/>
      <c r="R543" s="233"/>
      <c r="S543" s="392"/>
      <c r="U543" s="233"/>
      <c r="V543" s="233"/>
    </row>
    <row r="544" spans="6:22" s="36" customFormat="1" ht="12.75" x14ac:dyDescent="0.2">
      <c r="F544" s="321"/>
      <c r="G544" s="484"/>
      <c r="H544" s="484"/>
      <c r="I544" s="484"/>
      <c r="J544" s="532"/>
      <c r="K544" s="245"/>
      <c r="L544" s="323"/>
      <c r="M544" s="322"/>
      <c r="N544" s="276"/>
      <c r="O544" s="392"/>
      <c r="P544" s="51"/>
      <c r="Q544" s="233"/>
      <c r="R544" s="233"/>
      <c r="S544" s="392"/>
      <c r="U544" s="233"/>
      <c r="V544" s="233"/>
    </row>
    <row r="545" spans="6:22" s="36" customFormat="1" ht="12.75" x14ac:dyDescent="0.2">
      <c r="F545" s="321"/>
      <c r="G545" s="484"/>
      <c r="H545" s="484"/>
      <c r="I545" s="484"/>
      <c r="J545" s="532"/>
      <c r="K545" s="245"/>
      <c r="L545" s="323"/>
      <c r="M545" s="322"/>
      <c r="N545" s="276"/>
      <c r="O545" s="392"/>
      <c r="P545" s="51"/>
      <c r="Q545" s="233"/>
      <c r="R545" s="233"/>
      <c r="S545" s="392"/>
      <c r="U545" s="233"/>
      <c r="V545" s="233"/>
    </row>
    <row r="546" spans="6:22" s="36" customFormat="1" ht="12.75" x14ac:dyDescent="0.2">
      <c r="F546" s="321"/>
      <c r="G546" s="484"/>
      <c r="H546" s="484"/>
      <c r="I546" s="484"/>
      <c r="J546" s="532"/>
      <c r="K546" s="245"/>
      <c r="L546" s="323"/>
      <c r="M546" s="322"/>
      <c r="N546" s="276"/>
      <c r="O546" s="392"/>
      <c r="P546" s="51"/>
      <c r="Q546" s="233"/>
      <c r="R546" s="233"/>
      <c r="S546" s="392"/>
      <c r="U546" s="233"/>
      <c r="V546" s="233"/>
    </row>
    <row r="547" spans="6:22" s="36" customFormat="1" ht="12.75" x14ac:dyDescent="0.2">
      <c r="F547" s="321"/>
      <c r="G547" s="484"/>
      <c r="H547" s="484"/>
      <c r="I547" s="484"/>
      <c r="J547" s="532"/>
      <c r="K547" s="245"/>
      <c r="L547" s="323"/>
      <c r="M547" s="322"/>
      <c r="N547" s="276"/>
      <c r="O547" s="392"/>
      <c r="P547" s="51"/>
      <c r="Q547" s="233"/>
      <c r="R547" s="233"/>
      <c r="S547" s="392"/>
      <c r="U547" s="233"/>
      <c r="V547" s="233"/>
    </row>
    <row r="548" spans="6:22" s="36" customFormat="1" ht="12.75" x14ac:dyDescent="0.2">
      <c r="F548" s="321"/>
      <c r="G548" s="484"/>
      <c r="H548" s="484"/>
      <c r="I548" s="484"/>
      <c r="J548" s="532"/>
      <c r="K548" s="245"/>
      <c r="L548" s="323"/>
      <c r="M548" s="322"/>
      <c r="N548" s="276"/>
      <c r="O548" s="392"/>
      <c r="P548" s="51"/>
      <c r="Q548" s="233"/>
      <c r="R548" s="233"/>
      <c r="S548" s="392"/>
      <c r="U548" s="233"/>
      <c r="V548" s="233"/>
    </row>
    <row r="549" spans="6:22" s="36" customFormat="1" ht="12.75" x14ac:dyDescent="0.2">
      <c r="F549" s="321"/>
      <c r="G549" s="484"/>
      <c r="H549" s="484"/>
      <c r="I549" s="484"/>
      <c r="J549" s="532"/>
      <c r="K549" s="245"/>
      <c r="L549" s="323"/>
      <c r="M549" s="322"/>
      <c r="N549" s="276"/>
      <c r="O549" s="392"/>
      <c r="P549" s="51"/>
      <c r="Q549" s="233"/>
      <c r="R549" s="233"/>
      <c r="S549" s="392"/>
      <c r="U549" s="233"/>
      <c r="V549" s="233"/>
    </row>
    <row r="550" spans="6:22" s="36" customFormat="1" ht="12.75" x14ac:dyDescent="0.2">
      <c r="F550" s="321"/>
      <c r="G550" s="484"/>
      <c r="H550" s="484"/>
      <c r="I550" s="484"/>
      <c r="J550" s="532"/>
      <c r="K550" s="245"/>
      <c r="L550" s="323"/>
      <c r="M550" s="322"/>
      <c r="N550" s="276"/>
      <c r="O550" s="392"/>
      <c r="P550" s="51"/>
      <c r="Q550" s="233"/>
      <c r="R550" s="233"/>
      <c r="S550" s="392"/>
      <c r="U550" s="233"/>
      <c r="V550" s="233"/>
    </row>
    <row r="551" spans="6:22" s="36" customFormat="1" ht="12.75" x14ac:dyDescent="0.2">
      <c r="F551" s="321"/>
      <c r="G551" s="484"/>
      <c r="H551" s="484"/>
      <c r="I551" s="484"/>
      <c r="J551" s="532"/>
      <c r="K551" s="245"/>
      <c r="L551" s="323"/>
      <c r="M551" s="322"/>
      <c r="N551" s="276"/>
      <c r="O551" s="392"/>
      <c r="P551" s="51"/>
      <c r="Q551" s="233"/>
      <c r="R551" s="233"/>
      <c r="S551" s="392"/>
      <c r="U551" s="233"/>
      <c r="V551" s="233"/>
    </row>
    <row r="552" spans="6:22" s="36" customFormat="1" ht="12.75" x14ac:dyDescent="0.2">
      <c r="F552" s="321"/>
      <c r="G552" s="484"/>
      <c r="H552" s="484"/>
      <c r="I552" s="484"/>
      <c r="J552" s="532"/>
      <c r="K552" s="245"/>
      <c r="L552" s="323"/>
      <c r="M552" s="322"/>
      <c r="N552" s="276"/>
      <c r="O552" s="392"/>
      <c r="P552" s="51"/>
      <c r="Q552" s="233"/>
      <c r="R552" s="233"/>
      <c r="S552" s="392"/>
      <c r="U552" s="233"/>
      <c r="V552" s="233"/>
    </row>
    <row r="553" spans="6:22" s="36" customFormat="1" ht="12.75" x14ac:dyDescent="0.2">
      <c r="F553" s="321"/>
      <c r="G553" s="484"/>
      <c r="H553" s="484"/>
      <c r="I553" s="484"/>
      <c r="J553" s="532"/>
      <c r="K553" s="245"/>
      <c r="L553" s="323"/>
      <c r="M553" s="322"/>
      <c r="N553" s="276"/>
      <c r="O553" s="392"/>
      <c r="P553" s="51"/>
      <c r="Q553" s="233"/>
      <c r="R553" s="233"/>
      <c r="S553" s="392"/>
      <c r="U553" s="233"/>
      <c r="V553" s="233"/>
    </row>
    <row r="554" spans="6:22" s="36" customFormat="1" ht="12.75" x14ac:dyDescent="0.2">
      <c r="F554" s="321"/>
      <c r="G554" s="484"/>
      <c r="H554" s="484"/>
      <c r="I554" s="484"/>
      <c r="J554" s="532"/>
      <c r="K554" s="245"/>
      <c r="L554" s="323"/>
      <c r="M554" s="322"/>
      <c r="N554" s="276"/>
      <c r="O554" s="392"/>
      <c r="P554" s="51"/>
      <c r="Q554" s="233"/>
      <c r="R554" s="233"/>
      <c r="S554" s="392"/>
      <c r="U554" s="233"/>
      <c r="V554" s="233"/>
    </row>
    <row r="555" spans="6:22" s="36" customFormat="1" ht="12.75" x14ac:dyDescent="0.2">
      <c r="F555" s="321"/>
      <c r="G555" s="484"/>
      <c r="H555" s="484"/>
      <c r="I555" s="484"/>
      <c r="J555" s="532"/>
      <c r="K555" s="245"/>
      <c r="L555" s="323"/>
      <c r="M555" s="322"/>
      <c r="N555" s="276"/>
      <c r="O555" s="392"/>
      <c r="P555" s="51"/>
      <c r="Q555" s="233"/>
      <c r="R555" s="233"/>
      <c r="S555" s="392"/>
      <c r="U555" s="233"/>
      <c r="V555" s="233"/>
    </row>
    <row r="556" spans="6:22" s="36" customFormat="1" ht="12.75" x14ac:dyDescent="0.2">
      <c r="F556" s="321"/>
      <c r="G556" s="484"/>
      <c r="H556" s="484"/>
      <c r="I556" s="484"/>
      <c r="J556" s="532"/>
      <c r="K556" s="245"/>
      <c r="L556" s="323"/>
      <c r="M556" s="322"/>
      <c r="N556" s="276"/>
      <c r="O556" s="392"/>
      <c r="P556" s="51"/>
      <c r="Q556" s="233"/>
      <c r="R556" s="233"/>
      <c r="S556" s="392"/>
      <c r="U556" s="233"/>
      <c r="V556" s="233"/>
    </row>
    <row r="557" spans="6:22" s="36" customFormat="1" ht="12.75" x14ac:dyDescent="0.2">
      <c r="F557" s="321"/>
      <c r="G557" s="484"/>
      <c r="H557" s="484"/>
      <c r="I557" s="484"/>
      <c r="J557" s="532"/>
      <c r="K557" s="245"/>
      <c r="L557" s="323"/>
      <c r="M557" s="322"/>
      <c r="N557" s="276"/>
      <c r="O557" s="392"/>
      <c r="P557" s="51"/>
      <c r="Q557" s="233"/>
      <c r="R557" s="233"/>
      <c r="S557" s="392"/>
      <c r="U557" s="233"/>
      <c r="V557" s="233"/>
    </row>
    <row r="558" spans="6:22" s="36" customFormat="1" ht="12.75" x14ac:dyDescent="0.2">
      <c r="F558" s="321"/>
      <c r="G558" s="484"/>
      <c r="H558" s="484"/>
      <c r="I558" s="484"/>
      <c r="J558" s="532"/>
      <c r="K558" s="245"/>
      <c r="L558" s="323"/>
      <c r="M558" s="322"/>
      <c r="N558" s="276"/>
      <c r="O558" s="392"/>
      <c r="P558" s="51"/>
      <c r="Q558" s="233"/>
      <c r="R558" s="233"/>
      <c r="S558" s="392"/>
      <c r="U558" s="233"/>
      <c r="V558" s="233"/>
    </row>
    <row r="559" spans="6:22" s="36" customFormat="1" ht="12.75" x14ac:dyDescent="0.2">
      <c r="F559" s="321"/>
      <c r="G559" s="484"/>
      <c r="H559" s="484"/>
      <c r="I559" s="484"/>
      <c r="J559" s="532"/>
      <c r="K559" s="245"/>
      <c r="L559" s="323"/>
      <c r="M559" s="322"/>
      <c r="N559" s="276"/>
      <c r="O559" s="392"/>
      <c r="P559" s="51"/>
      <c r="Q559" s="233"/>
      <c r="R559" s="233"/>
      <c r="S559" s="392"/>
      <c r="U559" s="233"/>
      <c r="V559" s="233"/>
    </row>
    <row r="560" spans="6:22" s="36" customFormat="1" ht="12.75" x14ac:dyDescent="0.2">
      <c r="F560" s="321"/>
      <c r="G560" s="484"/>
      <c r="H560" s="484"/>
      <c r="I560" s="484"/>
      <c r="J560" s="532"/>
      <c r="K560" s="245"/>
      <c r="L560" s="323"/>
      <c r="M560" s="322"/>
      <c r="N560" s="276"/>
      <c r="O560" s="392"/>
      <c r="P560" s="51"/>
      <c r="Q560" s="233"/>
      <c r="R560" s="233"/>
      <c r="S560" s="392"/>
      <c r="U560" s="233"/>
      <c r="V560" s="233"/>
    </row>
    <row r="561" spans="6:22" s="36" customFormat="1" ht="12.75" x14ac:dyDescent="0.2">
      <c r="F561" s="321"/>
      <c r="G561" s="484"/>
      <c r="H561" s="484"/>
      <c r="I561" s="484"/>
      <c r="J561" s="532"/>
      <c r="K561" s="245"/>
      <c r="L561" s="323"/>
      <c r="M561" s="322"/>
      <c r="N561" s="276"/>
      <c r="O561" s="392"/>
      <c r="P561" s="51"/>
      <c r="Q561" s="233"/>
      <c r="R561" s="233"/>
      <c r="S561" s="392"/>
      <c r="U561" s="233"/>
      <c r="V561" s="233"/>
    </row>
    <row r="562" spans="6:22" s="36" customFormat="1" ht="12.75" x14ac:dyDescent="0.2">
      <c r="F562" s="321"/>
      <c r="G562" s="484"/>
      <c r="H562" s="484"/>
      <c r="I562" s="484"/>
      <c r="J562" s="532"/>
      <c r="K562" s="245"/>
      <c r="L562" s="323"/>
      <c r="M562" s="322"/>
      <c r="N562" s="276"/>
      <c r="O562" s="392"/>
      <c r="P562" s="51"/>
      <c r="Q562" s="233"/>
      <c r="R562" s="233"/>
      <c r="S562" s="392"/>
      <c r="U562" s="233"/>
      <c r="V562" s="233"/>
    </row>
    <row r="563" spans="6:22" s="36" customFormat="1" ht="12.75" x14ac:dyDescent="0.2">
      <c r="F563" s="321"/>
      <c r="G563" s="484"/>
      <c r="H563" s="484"/>
      <c r="I563" s="484"/>
      <c r="J563" s="532"/>
      <c r="K563" s="245"/>
      <c r="L563" s="323"/>
      <c r="M563" s="322"/>
      <c r="N563" s="276"/>
      <c r="O563" s="392"/>
      <c r="P563" s="51"/>
      <c r="Q563" s="233"/>
      <c r="R563" s="233"/>
      <c r="S563" s="392"/>
      <c r="U563" s="233"/>
      <c r="V563" s="233"/>
    </row>
    <row r="564" spans="6:22" s="36" customFormat="1" ht="12.75" x14ac:dyDescent="0.2">
      <c r="F564" s="321"/>
      <c r="G564" s="484"/>
      <c r="H564" s="484"/>
      <c r="I564" s="484"/>
      <c r="J564" s="532"/>
      <c r="K564" s="245"/>
      <c r="L564" s="323"/>
      <c r="M564" s="322"/>
      <c r="N564" s="276"/>
      <c r="O564" s="392"/>
      <c r="P564" s="51"/>
      <c r="Q564" s="233"/>
      <c r="R564" s="233"/>
      <c r="S564" s="392"/>
      <c r="U564" s="233"/>
      <c r="V564" s="233"/>
    </row>
    <row r="565" spans="6:22" s="36" customFormat="1" ht="12.75" x14ac:dyDescent="0.2">
      <c r="F565" s="321"/>
      <c r="G565" s="484"/>
      <c r="H565" s="484"/>
      <c r="I565" s="484"/>
      <c r="J565" s="532"/>
      <c r="K565" s="245"/>
      <c r="L565" s="323"/>
      <c r="M565" s="322"/>
      <c r="N565" s="276"/>
      <c r="O565" s="392"/>
      <c r="P565" s="51"/>
      <c r="Q565" s="233"/>
      <c r="R565" s="233"/>
      <c r="S565" s="392"/>
      <c r="U565" s="233"/>
      <c r="V565" s="233"/>
    </row>
    <row r="566" spans="6:22" s="36" customFormat="1" ht="12.75" x14ac:dyDescent="0.2">
      <c r="F566" s="321"/>
      <c r="G566" s="484"/>
      <c r="H566" s="484"/>
      <c r="I566" s="484"/>
      <c r="J566" s="532"/>
      <c r="K566" s="245"/>
      <c r="L566" s="323"/>
      <c r="M566" s="322"/>
      <c r="N566" s="276"/>
      <c r="O566" s="392"/>
      <c r="P566" s="51"/>
      <c r="Q566" s="233"/>
      <c r="R566" s="233"/>
      <c r="S566" s="392"/>
      <c r="U566" s="233"/>
      <c r="V566" s="233"/>
    </row>
    <row r="567" spans="6:22" s="36" customFormat="1" ht="12.75" x14ac:dyDescent="0.2">
      <c r="F567" s="321"/>
      <c r="G567" s="484"/>
      <c r="H567" s="484"/>
      <c r="I567" s="484"/>
      <c r="J567" s="532"/>
      <c r="K567" s="245"/>
      <c r="L567" s="323"/>
      <c r="M567" s="322"/>
      <c r="N567" s="276"/>
      <c r="O567" s="392"/>
      <c r="P567" s="51"/>
      <c r="Q567" s="233"/>
      <c r="R567" s="233"/>
      <c r="S567" s="392"/>
      <c r="U567" s="233"/>
      <c r="V567" s="233"/>
    </row>
    <row r="568" spans="6:22" s="36" customFormat="1" ht="12.75" x14ac:dyDescent="0.2">
      <c r="F568" s="321"/>
      <c r="G568" s="484"/>
      <c r="H568" s="484"/>
      <c r="I568" s="484"/>
      <c r="J568" s="532"/>
      <c r="K568" s="245"/>
      <c r="L568" s="323"/>
      <c r="M568" s="322"/>
      <c r="N568" s="276"/>
      <c r="O568" s="392"/>
      <c r="P568" s="51"/>
      <c r="Q568" s="233"/>
      <c r="R568" s="233"/>
      <c r="S568" s="392"/>
      <c r="U568" s="233"/>
      <c r="V568" s="233"/>
    </row>
    <row r="569" spans="6:22" s="36" customFormat="1" ht="12.75" x14ac:dyDescent="0.2">
      <c r="F569" s="321"/>
      <c r="G569" s="484"/>
      <c r="H569" s="484"/>
      <c r="I569" s="484"/>
      <c r="J569" s="532"/>
      <c r="K569" s="245"/>
      <c r="L569" s="323"/>
      <c r="M569" s="322"/>
      <c r="N569" s="276"/>
      <c r="O569" s="392"/>
      <c r="P569" s="51"/>
      <c r="Q569" s="233"/>
      <c r="R569" s="233"/>
      <c r="S569" s="392"/>
      <c r="U569" s="233"/>
      <c r="V569" s="233"/>
    </row>
    <row r="570" spans="6:22" s="36" customFormat="1" ht="12.75" x14ac:dyDescent="0.2">
      <c r="F570" s="321"/>
      <c r="G570" s="484"/>
      <c r="H570" s="484"/>
      <c r="I570" s="484"/>
      <c r="J570" s="532"/>
      <c r="K570" s="245"/>
      <c r="L570" s="323"/>
      <c r="M570" s="322"/>
      <c r="N570" s="276"/>
      <c r="O570" s="392"/>
      <c r="P570" s="51"/>
      <c r="Q570" s="233"/>
      <c r="R570" s="233"/>
      <c r="S570" s="392"/>
      <c r="U570" s="233"/>
      <c r="V570" s="233"/>
    </row>
    <row r="571" spans="6:22" s="36" customFormat="1" ht="12.75" x14ac:dyDescent="0.2">
      <c r="F571" s="321"/>
      <c r="G571" s="484"/>
      <c r="H571" s="484"/>
      <c r="I571" s="484"/>
      <c r="J571" s="532"/>
      <c r="K571" s="245"/>
      <c r="L571" s="323"/>
      <c r="M571" s="322"/>
      <c r="N571" s="276"/>
      <c r="O571" s="392"/>
      <c r="P571" s="51"/>
      <c r="Q571" s="233"/>
      <c r="R571" s="233"/>
      <c r="S571" s="392"/>
      <c r="U571" s="233"/>
      <c r="V571" s="233"/>
    </row>
    <row r="572" spans="6:22" s="36" customFormat="1" ht="12.75" x14ac:dyDescent="0.2">
      <c r="F572" s="321"/>
      <c r="G572" s="484"/>
      <c r="H572" s="484"/>
      <c r="I572" s="484"/>
      <c r="J572" s="532"/>
      <c r="K572" s="245"/>
      <c r="L572" s="323"/>
      <c r="M572" s="322"/>
      <c r="N572" s="276"/>
      <c r="O572" s="392"/>
      <c r="P572" s="51"/>
      <c r="Q572" s="233"/>
      <c r="R572" s="233"/>
      <c r="S572" s="392"/>
      <c r="U572" s="233"/>
      <c r="V572" s="233"/>
    </row>
    <row r="573" spans="6:22" s="36" customFormat="1" ht="12.75" x14ac:dyDescent="0.2">
      <c r="F573" s="321"/>
      <c r="G573" s="484"/>
      <c r="H573" s="484"/>
      <c r="I573" s="484"/>
      <c r="J573" s="532"/>
      <c r="K573" s="245"/>
      <c r="L573" s="323"/>
      <c r="M573" s="322"/>
      <c r="N573" s="276"/>
      <c r="O573" s="392"/>
      <c r="P573" s="51"/>
      <c r="Q573" s="233"/>
      <c r="R573" s="233"/>
      <c r="S573" s="392"/>
      <c r="U573" s="233"/>
      <c r="V573" s="233"/>
    </row>
    <row r="574" spans="6:22" s="36" customFormat="1" ht="12.75" x14ac:dyDescent="0.2">
      <c r="F574" s="321"/>
      <c r="G574" s="484"/>
      <c r="H574" s="484"/>
      <c r="I574" s="484"/>
      <c r="J574" s="532"/>
      <c r="K574" s="245"/>
      <c r="L574" s="323"/>
      <c r="M574" s="322"/>
      <c r="N574" s="276"/>
      <c r="O574" s="392"/>
      <c r="P574" s="51"/>
      <c r="Q574" s="233"/>
      <c r="R574" s="233"/>
      <c r="S574" s="392"/>
      <c r="U574" s="233"/>
      <c r="V574" s="233"/>
    </row>
    <row r="575" spans="6:22" s="36" customFormat="1" ht="12.75" x14ac:dyDescent="0.2">
      <c r="F575" s="321"/>
      <c r="G575" s="484"/>
      <c r="H575" s="484"/>
      <c r="I575" s="484"/>
      <c r="J575" s="532"/>
      <c r="K575" s="245"/>
      <c r="L575" s="323"/>
      <c r="M575" s="322"/>
      <c r="N575" s="276"/>
      <c r="O575" s="392"/>
      <c r="P575" s="51"/>
      <c r="Q575" s="233"/>
      <c r="R575" s="233"/>
      <c r="S575" s="392"/>
      <c r="U575" s="233"/>
      <c r="V575" s="233"/>
    </row>
    <row r="576" spans="6:22" s="36" customFormat="1" ht="12.75" x14ac:dyDescent="0.2">
      <c r="F576" s="321"/>
      <c r="G576" s="484"/>
      <c r="H576" s="484"/>
      <c r="I576" s="484"/>
      <c r="J576" s="532"/>
      <c r="K576" s="245"/>
      <c r="L576" s="323"/>
      <c r="M576" s="322"/>
      <c r="N576" s="276"/>
      <c r="O576" s="392"/>
      <c r="P576" s="51"/>
      <c r="Q576" s="233"/>
      <c r="R576" s="233"/>
      <c r="S576" s="392"/>
      <c r="U576" s="233"/>
      <c r="V576" s="233"/>
    </row>
    <row r="577" spans="6:22" s="36" customFormat="1" ht="12.75" x14ac:dyDescent="0.2">
      <c r="F577" s="321"/>
      <c r="G577" s="484"/>
      <c r="H577" s="484"/>
      <c r="I577" s="484"/>
      <c r="J577" s="532"/>
      <c r="K577" s="245"/>
      <c r="L577" s="323"/>
      <c r="M577" s="322"/>
      <c r="N577" s="276"/>
      <c r="O577" s="392"/>
      <c r="P577" s="51"/>
      <c r="Q577" s="233"/>
      <c r="R577" s="233"/>
      <c r="S577" s="392"/>
      <c r="U577" s="233"/>
      <c r="V577" s="233"/>
    </row>
    <row r="578" spans="6:22" s="36" customFormat="1" ht="12.75" x14ac:dyDescent="0.2">
      <c r="F578" s="321"/>
      <c r="G578" s="484"/>
      <c r="H578" s="484"/>
      <c r="I578" s="484"/>
      <c r="J578" s="532"/>
      <c r="K578" s="245"/>
      <c r="L578" s="323"/>
      <c r="M578" s="322"/>
      <c r="N578" s="276"/>
      <c r="O578" s="392"/>
      <c r="P578" s="51"/>
      <c r="Q578" s="233"/>
      <c r="R578" s="233"/>
      <c r="S578" s="392"/>
      <c r="U578" s="233"/>
      <c r="V578" s="233"/>
    </row>
    <row r="579" spans="6:22" s="36" customFormat="1" ht="12.75" x14ac:dyDescent="0.2">
      <c r="F579" s="321"/>
      <c r="G579" s="484"/>
      <c r="H579" s="484"/>
      <c r="I579" s="484"/>
      <c r="J579" s="532"/>
      <c r="K579" s="245"/>
      <c r="L579" s="323"/>
      <c r="M579" s="322"/>
      <c r="N579" s="276"/>
      <c r="O579" s="392"/>
      <c r="P579" s="51"/>
      <c r="Q579" s="233"/>
      <c r="R579" s="233"/>
      <c r="S579" s="392"/>
      <c r="U579" s="233"/>
      <c r="V579" s="233"/>
    </row>
    <row r="580" spans="6:22" s="36" customFormat="1" ht="12.75" x14ac:dyDescent="0.2">
      <c r="F580" s="321"/>
      <c r="G580" s="484"/>
      <c r="H580" s="484"/>
      <c r="I580" s="484"/>
      <c r="J580" s="532"/>
      <c r="K580" s="245"/>
      <c r="L580" s="323"/>
      <c r="M580" s="322"/>
      <c r="N580" s="276"/>
      <c r="O580" s="392"/>
      <c r="P580" s="51"/>
      <c r="Q580" s="233"/>
      <c r="R580" s="233"/>
      <c r="S580" s="392"/>
      <c r="U580" s="233"/>
      <c r="V580" s="233"/>
    </row>
    <row r="581" spans="6:22" s="36" customFormat="1" ht="12.75" x14ac:dyDescent="0.2">
      <c r="F581" s="321"/>
      <c r="G581" s="484"/>
      <c r="H581" s="484"/>
      <c r="I581" s="484"/>
      <c r="J581" s="532"/>
      <c r="K581" s="245"/>
      <c r="L581" s="323"/>
      <c r="M581" s="322"/>
      <c r="N581" s="276"/>
      <c r="O581" s="392"/>
      <c r="P581" s="51"/>
      <c r="Q581" s="233"/>
      <c r="R581" s="233"/>
      <c r="S581" s="392"/>
      <c r="U581" s="233"/>
      <c r="V581" s="233"/>
    </row>
    <row r="582" spans="6:22" s="36" customFormat="1" ht="12.75" x14ac:dyDescent="0.2">
      <c r="F582" s="321"/>
      <c r="G582" s="484"/>
      <c r="H582" s="484"/>
      <c r="I582" s="484"/>
      <c r="J582" s="532"/>
      <c r="K582" s="245"/>
      <c r="L582" s="323"/>
      <c r="M582" s="322"/>
      <c r="N582" s="276"/>
      <c r="O582" s="392"/>
      <c r="P582" s="51"/>
      <c r="Q582" s="233"/>
      <c r="R582" s="233"/>
      <c r="S582" s="392"/>
      <c r="U582" s="233"/>
      <c r="V582" s="233"/>
    </row>
    <row r="583" spans="6:22" s="36" customFormat="1" ht="12.75" x14ac:dyDescent="0.2">
      <c r="F583" s="321"/>
      <c r="G583" s="484"/>
      <c r="H583" s="484"/>
      <c r="I583" s="484"/>
      <c r="J583" s="532"/>
      <c r="K583" s="245"/>
      <c r="L583" s="323"/>
      <c r="M583" s="322"/>
      <c r="N583" s="276"/>
      <c r="O583" s="392"/>
      <c r="P583" s="51"/>
      <c r="Q583" s="233"/>
      <c r="R583" s="233"/>
      <c r="S583" s="392"/>
      <c r="U583" s="233"/>
      <c r="V583" s="233"/>
    </row>
    <row r="584" spans="6:22" s="36" customFormat="1" ht="12.75" x14ac:dyDescent="0.2">
      <c r="F584" s="321"/>
      <c r="G584" s="484"/>
      <c r="H584" s="484"/>
      <c r="I584" s="484"/>
      <c r="J584" s="532"/>
      <c r="K584" s="245"/>
      <c r="L584" s="323"/>
      <c r="M584" s="322"/>
      <c r="N584" s="276"/>
      <c r="O584" s="392"/>
      <c r="P584" s="51"/>
      <c r="Q584" s="233"/>
      <c r="R584" s="233"/>
      <c r="S584" s="392"/>
      <c r="U584" s="233"/>
      <c r="V584" s="233"/>
    </row>
    <row r="585" spans="6:22" s="36" customFormat="1" ht="12.75" x14ac:dyDescent="0.2">
      <c r="F585" s="321"/>
      <c r="G585" s="484"/>
      <c r="H585" s="484"/>
      <c r="I585" s="484"/>
      <c r="J585" s="532"/>
      <c r="K585" s="245"/>
      <c r="L585" s="323"/>
      <c r="M585" s="322"/>
      <c r="N585" s="276"/>
      <c r="O585" s="392"/>
      <c r="P585" s="51"/>
      <c r="Q585" s="233"/>
      <c r="R585" s="233"/>
      <c r="S585" s="392"/>
      <c r="U585" s="233"/>
      <c r="V585" s="233"/>
    </row>
    <row r="586" spans="6:22" s="36" customFormat="1" ht="12.75" x14ac:dyDescent="0.2">
      <c r="F586" s="321"/>
      <c r="G586" s="484"/>
      <c r="H586" s="484"/>
      <c r="I586" s="484"/>
      <c r="J586" s="532"/>
      <c r="K586" s="245"/>
      <c r="L586" s="323"/>
      <c r="M586" s="322"/>
      <c r="N586" s="276"/>
      <c r="O586" s="392"/>
      <c r="P586" s="51"/>
      <c r="Q586" s="233"/>
      <c r="R586" s="233"/>
      <c r="S586" s="392"/>
      <c r="U586" s="233"/>
      <c r="V586" s="233"/>
    </row>
    <row r="587" spans="6:22" s="36" customFormat="1" ht="12.75" x14ac:dyDescent="0.2">
      <c r="F587" s="321"/>
      <c r="G587" s="484"/>
      <c r="H587" s="484"/>
      <c r="I587" s="484"/>
      <c r="J587" s="532"/>
      <c r="K587" s="245"/>
      <c r="L587" s="323"/>
      <c r="M587" s="322"/>
      <c r="N587" s="276"/>
      <c r="O587" s="392"/>
      <c r="P587" s="51"/>
      <c r="Q587" s="233"/>
      <c r="R587" s="233"/>
      <c r="S587" s="392"/>
      <c r="U587" s="233"/>
      <c r="V587" s="233"/>
    </row>
    <row r="588" spans="6:22" s="36" customFormat="1" ht="12.75" x14ac:dyDescent="0.2">
      <c r="F588" s="321"/>
      <c r="G588" s="484"/>
      <c r="H588" s="484"/>
      <c r="I588" s="484"/>
      <c r="J588" s="532"/>
      <c r="K588" s="245"/>
      <c r="L588" s="323"/>
      <c r="M588" s="322"/>
      <c r="N588" s="276"/>
      <c r="O588" s="392"/>
      <c r="P588" s="51"/>
      <c r="Q588" s="233"/>
      <c r="R588" s="233"/>
      <c r="S588" s="392"/>
      <c r="U588" s="233"/>
      <c r="V588" s="233"/>
    </row>
    <row r="589" spans="6:22" s="36" customFormat="1" ht="12.75" x14ac:dyDescent="0.2">
      <c r="F589" s="321"/>
      <c r="G589" s="484"/>
      <c r="H589" s="484"/>
      <c r="I589" s="484"/>
      <c r="J589" s="532"/>
      <c r="K589" s="245"/>
      <c r="L589" s="323"/>
      <c r="M589" s="322"/>
      <c r="N589" s="276"/>
      <c r="O589" s="392"/>
      <c r="P589" s="51"/>
      <c r="Q589" s="233"/>
      <c r="R589" s="233"/>
      <c r="S589" s="392"/>
      <c r="U589" s="233"/>
      <c r="V589" s="233"/>
    </row>
    <row r="590" spans="6:22" s="36" customFormat="1" ht="12.75" x14ac:dyDescent="0.2">
      <c r="F590" s="321"/>
      <c r="G590" s="484"/>
      <c r="H590" s="484"/>
      <c r="I590" s="484"/>
      <c r="J590" s="532"/>
      <c r="K590" s="245"/>
      <c r="L590" s="323"/>
      <c r="M590" s="322"/>
      <c r="N590" s="276"/>
      <c r="O590" s="392"/>
      <c r="P590" s="51"/>
      <c r="Q590" s="233"/>
      <c r="R590" s="233"/>
      <c r="S590" s="392"/>
      <c r="U590" s="233"/>
      <c r="V590" s="233"/>
    </row>
    <row r="591" spans="6:22" s="36" customFormat="1" ht="12.75" x14ac:dyDescent="0.2">
      <c r="F591" s="321"/>
      <c r="G591" s="484"/>
      <c r="H591" s="484"/>
      <c r="I591" s="484"/>
      <c r="J591" s="532"/>
      <c r="K591" s="245"/>
      <c r="L591" s="323"/>
      <c r="M591" s="322"/>
      <c r="N591" s="276"/>
      <c r="O591" s="392"/>
      <c r="P591" s="51"/>
      <c r="Q591" s="233"/>
      <c r="R591" s="233"/>
      <c r="S591" s="392"/>
      <c r="U591" s="233"/>
      <c r="V591" s="233"/>
    </row>
    <row r="592" spans="6:22" s="36" customFormat="1" ht="12.75" x14ac:dyDescent="0.2">
      <c r="F592" s="321"/>
      <c r="G592" s="484"/>
      <c r="H592" s="484"/>
      <c r="I592" s="484"/>
      <c r="J592" s="532"/>
      <c r="K592" s="245"/>
      <c r="L592" s="323"/>
      <c r="M592" s="322"/>
      <c r="N592" s="276"/>
      <c r="O592" s="392"/>
      <c r="P592" s="51"/>
      <c r="Q592" s="233"/>
      <c r="R592" s="233"/>
      <c r="S592" s="392"/>
      <c r="U592" s="233"/>
      <c r="V592" s="233"/>
    </row>
    <row r="593" spans="6:22" s="36" customFormat="1" ht="12.75" x14ac:dyDescent="0.2">
      <c r="F593" s="321"/>
      <c r="G593" s="484"/>
      <c r="H593" s="484"/>
      <c r="I593" s="484"/>
      <c r="J593" s="532"/>
      <c r="K593" s="245"/>
      <c r="L593" s="323"/>
      <c r="M593" s="322"/>
      <c r="N593" s="276"/>
      <c r="O593" s="392"/>
      <c r="P593" s="51"/>
      <c r="Q593" s="233"/>
      <c r="R593" s="233"/>
      <c r="S593" s="392"/>
      <c r="U593" s="233"/>
      <c r="V593" s="233"/>
    </row>
    <row r="594" spans="6:22" s="36" customFormat="1" ht="12.75" x14ac:dyDescent="0.2">
      <c r="F594" s="321"/>
      <c r="G594" s="484"/>
      <c r="H594" s="484"/>
      <c r="I594" s="484"/>
      <c r="J594" s="532"/>
      <c r="K594" s="245"/>
      <c r="L594" s="323"/>
      <c r="M594" s="322"/>
      <c r="N594" s="276"/>
      <c r="O594" s="392"/>
      <c r="P594" s="51"/>
      <c r="Q594" s="233"/>
      <c r="R594" s="233"/>
      <c r="S594" s="392"/>
      <c r="U594" s="233"/>
      <c r="V594" s="233"/>
    </row>
    <row r="595" spans="6:22" s="36" customFormat="1" ht="12.75" x14ac:dyDescent="0.2">
      <c r="F595" s="321"/>
      <c r="G595" s="484"/>
      <c r="H595" s="484"/>
      <c r="I595" s="484"/>
      <c r="J595" s="532"/>
      <c r="K595" s="245"/>
      <c r="L595" s="323"/>
      <c r="M595" s="322"/>
      <c r="N595" s="276"/>
      <c r="O595" s="392"/>
      <c r="P595" s="51"/>
      <c r="Q595" s="233"/>
      <c r="R595" s="233"/>
      <c r="S595" s="392"/>
      <c r="U595" s="233"/>
      <c r="V595" s="233"/>
    </row>
    <row r="596" spans="6:22" s="36" customFormat="1" ht="12.75" x14ac:dyDescent="0.2">
      <c r="F596" s="321"/>
      <c r="G596" s="484"/>
      <c r="H596" s="484"/>
      <c r="I596" s="484"/>
      <c r="J596" s="532"/>
      <c r="K596" s="245"/>
      <c r="L596" s="323"/>
      <c r="M596" s="322"/>
      <c r="N596" s="276"/>
      <c r="O596" s="392"/>
      <c r="P596" s="51"/>
      <c r="Q596" s="233"/>
      <c r="R596" s="233"/>
      <c r="S596" s="392"/>
      <c r="U596" s="233"/>
      <c r="V596" s="233"/>
    </row>
    <row r="597" spans="6:22" s="36" customFormat="1" ht="12.75" x14ac:dyDescent="0.2">
      <c r="F597" s="321"/>
      <c r="G597" s="484"/>
      <c r="H597" s="484"/>
      <c r="I597" s="484"/>
      <c r="J597" s="532"/>
      <c r="K597" s="245"/>
      <c r="L597" s="323"/>
      <c r="M597" s="322"/>
      <c r="N597" s="276"/>
      <c r="O597" s="392"/>
      <c r="P597" s="51"/>
      <c r="Q597" s="233"/>
      <c r="R597" s="233"/>
      <c r="S597" s="392"/>
      <c r="U597" s="233"/>
      <c r="V597" s="233"/>
    </row>
    <row r="598" spans="6:22" s="36" customFormat="1" ht="12.75" x14ac:dyDescent="0.2">
      <c r="F598" s="321"/>
      <c r="G598" s="484"/>
      <c r="H598" s="484"/>
      <c r="I598" s="484"/>
      <c r="J598" s="532"/>
      <c r="K598" s="245"/>
      <c r="L598" s="323"/>
      <c r="M598" s="322"/>
      <c r="N598" s="276"/>
      <c r="O598" s="392"/>
      <c r="P598" s="51"/>
      <c r="Q598" s="233"/>
      <c r="R598" s="233"/>
      <c r="S598" s="392"/>
      <c r="U598" s="233"/>
      <c r="V598" s="233"/>
    </row>
    <row r="599" spans="6:22" s="36" customFormat="1" ht="12.75" x14ac:dyDescent="0.2">
      <c r="F599" s="321"/>
      <c r="G599" s="484"/>
      <c r="H599" s="484"/>
      <c r="I599" s="484"/>
      <c r="J599" s="532"/>
      <c r="K599" s="245"/>
      <c r="L599" s="323"/>
      <c r="M599" s="322"/>
      <c r="N599" s="276"/>
      <c r="O599" s="392"/>
      <c r="P599" s="51"/>
      <c r="Q599" s="233"/>
      <c r="R599" s="233"/>
      <c r="S599" s="392"/>
      <c r="U599" s="233"/>
      <c r="V599" s="233"/>
    </row>
    <row r="600" spans="6:22" s="36" customFormat="1" ht="12.75" x14ac:dyDescent="0.2">
      <c r="F600" s="321"/>
      <c r="G600" s="484"/>
      <c r="H600" s="484"/>
      <c r="I600" s="484"/>
      <c r="J600" s="532"/>
      <c r="K600" s="245"/>
      <c r="L600" s="323"/>
      <c r="M600" s="322"/>
      <c r="N600" s="276"/>
      <c r="O600" s="392"/>
      <c r="P600" s="51"/>
      <c r="Q600" s="233"/>
      <c r="R600" s="233"/>
      <c r="S600" s="392"/>
      <c r="U600" s="233"/>
      <c r="V600" s="233"/>
    </row>
    <row r="601" spans="6:22" s="36" customFormat="1" ht="12.75" x14ac:dyDescent="0.2">
      <c r="F601" s="321"/>
      <c r="G601" s="484"/>
      <c r="H601" s="484"/>
      <c r="I601" s="484"/>
      <c r="J601" s="532"/>
      <c r="K601" s="245"/>
      <c r="L601" s="323"/>
      <c r="M601" s="322"/>
      <c r="N601" s="276"/>
      <c r="O601" s="392"/>
      <c r="P601" s="51"/>
      <c r="Q601" s="233"/>
      <c r="R601" s="233"/>
      <c r="S601" s="392"/>
      <c r="U601" s="233"/>
      <c r="V601" s="233"/>
    </row>
    <row r="602" spans="6:22" s="36" customFormat="1" ht="12.75" x14ac:dyDescent="0.2">
      <c r="F602" s="321"/>
      <c r="G602" s="484"/>
      <c r="H602" s="484"/>
      <c r="I602" s="484"/>
      <c r="J602" s="532"/>
      <c r="K602" s="245"/>
      <c r="L602" s="323"/>
      <c r="M602" s="322"/>
      <c r="N602" s="276"/>
      <c r="O602" s="392"/>
      <c r="P602" s="51"/>
      <c r="Q602" s="233"/>
      <c r="R602" s="233"/>
      <c r="S602" s="392"/>
      <c r="U602" s="233"/>
      <c r="V602" s="233"/>
    </row>
    <row r="603" spans="6:22" s="36" customFormat="1" ht="12.75" x14ac:dyDescent="0.2">
      <c r="F603" s="321"/>
      <c r="G603" s="484"/>
      <c r="H603" s="484"/>
      <c r="I603" s="484"/>
      <c r="J603" s="532"/>
      <c r="K603" s="245"/>
      <c r="L603" s="323"/>
      <c r="M603" s="322"/>
      <c r="N603" s="276"/>
      <c r="O603" s="392"/>
      <c r="P603" s="51"/>
      <c r="Q603" s="233"/>
      <c r="R603" s="233"/>
      <c r="S603" s="392"/>
      <c r="U603" s="233"/>
      <c r="V603" s="233"/>
    </row>
    <row r="604" spans="6:22" s="36" customFormat="1" ht="12.75" x14ac:dyDescent="0.2">
      <c r="F604" s="321"/>
      <c r="G604" s="484"/>
      <c r="H604" s="484"/>
      <c r="I604" s="484"/>
      <c r="J604" s="532"/>
      <c r="K604" s="245"/>
      <c r="L604" s="323"/>
      <c r="M604" s="322"/>
      <c r="N604" s="276"/>
      <c r="O604" s="392"/>
      <c r="P604" s="51"/>
      <c r="Q604" s="233"/>
      <c r="R604" s="233"/>
      <c r="S604" s="392"/>
      <c r="U604" s="233"/>
      <c r="V604" s="233"/>
    </row>
    <row r="605" spans="6:22" s="36" customFormat="1" ht="12.75" x14ac:dyDescent="0.2">
      <c r="F605" s="321"/>
      <c r="G605" s="484"/>
      <c r="H605" s="484"/>
      <c r="I605" s="484"/>
      <c r="J605" s="532"/>
      <c r="K605" s="245"/>
      <c r="L605" s="323"/>
      <c r="M605" s="322"/>
      <c r="N605" s="276"/>
      <c r="O605" s="392"/>
      <c r="P605" s="51"/>
      <c r="Q605" s="233"/>
      <c r="R605" s="233"/>
      <c r="S605" s="392"/>
      <c r="U605" s="233"/>
      <c r="V605" s="233"/>
    </row>
    <row r="606" spans="6:22" s="36" customFormat="1" ht="12.75" x14ac:dyDescent="0.2">
      <c r="F606" s="321"/>
      <c r="G606" s="484"/>
      <c r="H606" s="484"/>
      <c r="I606" s="484"/>
      <c r="J606" s="532"/>
      <c r="K606" s="245"/>
      <c r="L606" s="323"/>
      <c r="M606" s="322"/>
      <c r="N606" s="276"/>
      <c r="O606" s="392"/>
      <c r="P606" s="51"/>
      <c r="Q606" s="233"/>
      <c r="R606" s="233"/>
      <c r="S606" s="392"/>
      <c r="U606" s="233"/>
      <c r="V606" s="233"/>
    </row>
    <row r="607" spans="6:22" s="36" customFormat="1" ht="12.75" x14ac:dyDescent="0.2">
      <c r="F607" s="321"/>
      <c r="G607" s="484"/>
      <c r="H607" s="484"/>
      <c r="I607" s="484"/>
      <c r="J607" s="532"/>
      <c r="K607" s="245"/>
      <c r="L607" s="323"/>
      <c r="M607" s="322"/>
      <c r="N607" s="276"/>
      <c r="O607" s="392"/>
      <c r="P607" s="51"/>
      <c r="Q607" s="233"/>
      <c r="R607" s="233"/>
      <c r="S607" s="392"/>
      <c r="U607" s="233"/>
      <c r="V607" s="233"/>
    </row>
    <row r="608" spans="6:22" s="36" customFormat="1" ht="12.75" x14ac:dyDescent="0.2">
      <c r="F608" s="321"/>
      <c r="G608" s="484"/>
      <c r="H608" s="484"/>
      <c r="I608" s="484"/>
      <c r="J608" s="532"/>
      <c r="K608" s="245"/>
      <c r="L608" s="323"/>
      <c r="M608" s="322"/>
      <c r="N608" s="276"/>
      <c r="O608" s="392"/>
      <c r="P608" s="51"/>
      <c r="Q608" s="233"/>
      <c r="R608" s="233"/>
      <c r="S608" s="392"/>
      <c r="U608" s="233"/>
      <c r="V608" s="233"/>
    </row>
    <row r="609" spans="6:22" s="36" customFormat="1" ht="12.75" x14ac:dyDescent="0.2">
      <c r="F609" s="321"/>
      <c r="G609" s="484"/>
      <c r="H609" s="484"/>
      <c r="I609" s="484"/>
      <c r="J609" s="532"/>
      <c r="K609" s="245"/>
      <c r="L609" s="323"/>
      <c r="M609" s="322"/>
      <c r="N609" s="276"/>
      <c r="O609" s="392"/>
      <c r="P609" s="51"/>
      <c r="Q609" s="233"/>
      <c r="R609" s="233"/>
      <c r="S609" s="392"/>
      <c r="U609" s="233"/>
      <c r="V609" s="233"/>
    </row>
    <row r="610" spans="6:22" s="36" customFormat="1" ht="12.75" x14ac:dyDescent="0.2">
      <c r="F610" s="321"/>
      <c r="G610" s="484"/>
      <c r="H610" s="484"/>
      <c r="I610" s="484"/>
      <c r="J610" s="532"/>
      <c r="K610" s="245"/>
      <c r="L610" s="323"/>
      <c r="M610" s="322"/>
      <c r="N610" s="276"/>
      <c r="O610" s="392"/>
      <c r="P610" s="51"/>
      <c r="Q610" s="233"/>
      <c r="R610" s="233"/>
      <c r="S610" s="392"/>
      <c r="U610" s="233"/>
      <c r="V610" s="233"/>
    </row>
    <row r="611" spans="6:22" s="36" customFormat="1" ht="12.75" x14ac:dyDescent="0.2">
      <c r="F611" s="321"/>
      <c r="G611" s="484"/>
      <c r="H611" s="484"/>
      <c r="I611" s="484"/>
      <c r="J611" s="532"/>
      <c r="K611" s="245"/>
      <c r="L611" s="323"/>
      <c r="M611" s="322"/>
      <c r="N611" s="276"/>
      <c r="O611" s="392"/>
      <c r="P611" s="51"/>
      <c r="Q611" s="233"/>
      <c r="R611" s="233"/>
      <c r="S611" s="392"/>
      <c r="U611" s="233"/>
      <c r="V611" s="233"/>
    </row>
    <row r="612" spans="6:22" s="36" customFormat="1" ht="12.75" x14ac:dyDescent="0.2">
      <c r="F612" s="321"/>
      <c r="G612" s="484"/>
      <c r="H612" s="484"/>
      <c r="I612" s="484"/>
      <c r="J612" s="532"/>
      <c r="K612" s="245"/>
      <c r="L612" s="323"/>
      <c r="M612" s="322"/>
      <c r="N612" s="276"/>
      <c r="O612" s="392"/>
      <c r="P612" s="51"/>
      <c r="Q612" s="233"/>
      <c r="R612" s="233"/>
      <c r="S612" s="392"/>
      <c r="U612" s="233"/>
      <c r="V612" s="233"/>
    </row>
    <row r="613" spans="6:22" s="36" customFormat="1" ht="12.75" x14ac:dyDescent="0.2">
      <c r="F613" s="321"/>
      <c r="G613" s="484"/>
      <c r="H613" s="484"/>
      <c r="I613" s="484"/>
      <c r="J613" s="532"/>
      <c r="K613" s="245"/>
      <c r="L613" s="323"/>
      <c r="M613" s="322"/>
      <c r="N613" s="276"/>
      <c r="O613" s="392"/>
      <c r="P613" s="51"/>
      <c r="Q613" s="233"/>
      <c r="R613" s="233"/>
      <c r="S613" s="392"/>
      <c r="U613" s="233"/>
      <c r="V613" s="233"/>
    </row>
    <row r="614" spans="6:22" s="36" customFormat="1" ht="12.75" x14ac:dyDescent="0.2">
      <c r="F614" s="321"/>
      <c r="G614" s="484"/>
      <c r="H614" s="484"/>
      <c r="I614" s="484"/>
      <c r="J614" s="532"/>
      <c r="K614" s="245"/>
      <c r="L614" s="323"/>
      <c r="M614" s="322"/>
      <c r="N614" s="276"/>
      <c r="O614" s="392"/>
      <c r="P614" s="51"/>
      <c r="Q614" s="233"/>
      <c r="R614" s="233"/>
      <c r="S614" s="392"/>
      <c r="U614" s="233"/>
      <c r="V614" s="233"/>
    </row>
    <row r="615" spans="6:22" s="36" customFormat="1" ht="12.75" x14ac:dyDescent="0.2">
      <c r="F615" s="321"/>
      <c r="G615" s="484"/>
      <c r="H615" s="484"/>
      <c r="I615" s="484"/>
      <c r="J615" s="532"/>
      <c r="K615" s="245"/>
      <c r="L615" s="323"/>
      <c r="M615" s="322"/>
      <c r="N615" s="276"/>
      <c r="O615" s="392"/>
      <c r="P615" s="51"/>
      <c r="Q615" s="233"/>
      <c r="R615" s="233"/>
      <c r="S615" s="392"/>
      <c r="U615" s="233"/>
      <c r="V615" s="233"/>
    </row>
    <row r="616" spans="6:22" s="36" customFormat="1" ht="12.75" x14ac:dyDescent="0.2">
      <c r="F616" s="321"/>
      <c r="G616" s="484"/>
      <c r="H616" s="484"/>
      <c r="I616" s="484"/>
      <c r="J616" s="532"/>
      <c r="K616" s="245"/>
      <c r="L616" s="323"/>
      <c r="M616" s="322"/>
      <c r="N616" s="276"/>
      <c r="O616" s="392"/>
      <c r="P616" s="51"/>
      <c r="Q616" s="233"/>
      <c r="R616" s="233"/>
      <c r="S616" s="392"/>
      <c r="U616" s="233"/>
      <c r="V616" s="233"/>
    </row>
    <row r="617" spans="6:22" s="36" customFormat="1" ht="12.75" x14ac:dyDescent="0.2">
      <c r="F617" s="321"/>
      <c r="G617" s="484"/>
      <c r="H617" s="484"/>
      <c r="I617" s="484"/>
      <c r="J617" s="532"/>
      <c r="K617" s="245"/>
      <c r="L617" s="323"/>
      <c r="M617" s="322"/>
      <c r="N617" s="276"/>
      <c r="O617" s="392"/>
      <c r="P617" s="51"/>
      <c r="Q617" s="233"/>
      <c r="R617" s="233"/>
      <c r="S617" s="392"/>
      <c r="U617" s="233"/>
      <c r="V617" s="233"/>
    </row>
    <row r="618" spans="6:22" s="36" customFormat="1" ht="12.75" x14ac:dyDescent="0.2">
      <c r="F618" s="321"/>
      <c r="G618" s="484"/>
      <c r="H618" s="484"/>
      <c r="I618" s="484"/>
      <c r="J618" s="532"/>
      <c r="K618" s="245"/>
      <c r="L618" s="323"/>
      <c r="M618" s="322"/>
      <c r="N618" s="276"/>
      <c r="O618" s="392"/>
      <c r="P618" s="51"/>
      <c r="Q618" s="233"/>
      <c r="R618" s="233"/>
      <c r="S618" s="392"/>
      <c r="U618" s="233"/>
      <c r="V618" s="233"/>
    </row>
    <row r="619" spans="6:22" s="36" customFormat="1" ht="12.75" x14ac:dyDescent="0.2">
      <c r="F619" s="321"/>
      <c r="G619" s="484"/>
      <c r="H619" s="484"/>
      <c r="I619" s="484"/>
      <c r="J619" s="532"/>
      <c r="K619" s="245"/>
      <c r="L619" s="323"/>
      <c r="M619" s="322"/>
      <c r="N619" s="276"/>
      <c r="O619" s="392"/>
      <c r="P619" s="51"/>
      <c r="Q619" s="233"/>
      <c r="R619" s="233"/>
      <c r="S619" s="392"/>
      <c r="U619" s="233"/>
      <c r="V619" s="233"/>
    </row>
    <row r="620" spans="6:22" s="36" customFormat="1" ht="12.75" x14ac:dyDescent="0.2">
      <c r="F620" s="321"/>
      <c r="G620" s="484"/>
      <c r="H620" s="484"/>
      <c r="I620" s="484"/>
      <c r="J620" s="532"/>
      <c r="K620" s="245"/>
      <c r="L620" s="323"/>
      <c r="M620" s="322"/>
      <c r="N620" s="276"/>
      <c r="O620" s="392"/>
      <c r="P620" s="51"/>
      <c r="Q620" s="233"/>
      <c r="R620" s="233"/>
      <c r="S620" s="392"/>
      <c r="U620" s="233"/>
      <c r="V620" s="233"/>
    </row>
    <row r="621" spans="6:22" s="36" customFormat="1" ht="12.75" x14ac:dyDescent="0.2">
      <c r="F621" s="321"/>
      <c r="G621" s="484"/>
      <c r="H621" s="484"/>
      <c r="I621" s="484"/>
      <c r="J621" s="532"/>
      <c r="K621" s="245"/>
      <c r="L621" s="323"/>
      <c r="M621" s="322"/>
      <c r="N621" s="276"/>
      <c r="O621" s="392"/>
      <c r="P621" s="51"/>
      <c r="Q621" s="233"/>
      <c r="R621" s="233"/>
      <c r="S621" s="392"/>
      <c r="U621" s="233"/>
      <c r="V621" s="233"/>
    </row>
    <row r="622" spans="6:22" s="36" customFormat="1" ht="12.75" x14ac:dyDescent="0.2">
      <c r="F622" s="321"/>
      <c r="G622" s="484"/>
      <c r="H622" s="484"/>
      <c r="I622" s="484"/>
      <c r="J622" s="532"/>
      <c r="K622" s="245"/>
      <c r="L622" s="323"/>
      <c r="M622" s="322"/>
      <c r="N622" s="276"/>
      <c r="O622" s="392"/>
      <c r="P622" s="51"/>
      <c r="Q622" s="233"/>
      <c r="R622" s="233"/>
      <c r="S622" s="392"/>
      <c r="U622" s="233"/>
      <c r="V622" s="233"/>
    </row>
    <row r="623" spans="6:22" s="36" customFormat="1" ht="12.75" x14ac:dyDescent="0.2">
      <c r="F623" s="321"/>
      <c r="G623" s="484"/>
      <c r="H623" s="484"/>
      <c r="I623" s="484"/>
      <c r="J623" s="532"/>
      <c r="K623" s="245"/>
      <c r="L623" s="323"/>
      <c r="M623" s="322"/>
      <c r="N623" s="276"/>
      <c r="O623" s="392"/>
      <c r="P623" s="51"/>
      <c r="Q623" s="233"/>
      <c r="R623" s="233"/>
      <c r="S623" s="392"/>
      <c r="U623" s="233"/>
      <c r="V623" s="233"/>
    </row>
    <row r="624" spans="6:22" s="36" customFormat="1" ht="12.75" x14ac:dyDescent="0.2">
      <c r="F624" s="321"/>
      <c r="G624" s="484"/>
      <c r="H624" s="484"/>
      <c r="I624" s="484"/>
      <c r="J624" s="532"/>
      <c r="K624" s="245"/>
      <c r="L624" s="323"/>
      <c r="M624" s="322"/>
      <c r="N624" s="276"/>
      <c r="O624" s="392"/>
      <c r="P624" s="51"/>
      <c r="Q624" s="233"/>
      <c r="R624" s="233"/>
      <c r="S624" s="392"/>
      <c r="U624" s="233"/>
      <c r="V624" s="233"/>
    </row>
    <row r="625" spans="6:22" s="36" customFormat="1" ht="12.75" x14ac:dyDescent="0.2">
      <c r="F625" s="321"/>
      <c r="G625" s="484"/>
      <c r="H625" s="484"/>
      <c r="I625" s="484"/>
      <c r="J625" s="532"/>
      <c r="K625" s="245"/>
      <c r="L625" s="323"/>
      <c r="M625" s="322"/>
      <c r="N625" s="276"/>
      <c r="O625" s="392"/>
      <c r="P625" s="51"/>
      <c r="Q625" s="233"/>
      <c r="R625" s="233"/>
      <c r="S625" s="392"/>
      <c r="U625" s="233"/>
      <c r="V625" s="233"/>
    </row>
    <row r="626" spans="6:22" s="36" customFormat="1" ht="12.75" x14ac:dyDescent="0.2">
      <c r="F626" s="321"/>
      <c r="G626" s="484"/>
      <c r="H626" s="484"/>
      <c r="I626" s="484"/>
      <c r="J626" s="532"/>
      <c r="K626" s="245"/>
      <c r="L626" s="323"/>
      <c r="M626" s="322"/>
      <c r="N626" s="276"/>
      <c r="O626" s="392"/>
      <c r="P626" s="51"/>
      <c r="Q626" s="233"/>
      <c r="R626" s="233"/>
      <c r="S626" s="392"/>
      <c r="U626" s="233"/>
      <c r="V626" s="233"/>
    </row>
    <row r="627" spans="6:22" s="36" customFormat="1" ht="12.75" x14ac:dyDescent="0.2">
      <c r="F627" s="321"/>
      <c r="G627" s="484"/>
      <c r="H627" s="484"/>
      <c r="I627" s="484"/>
      <c r="J627" s="532"/>
      <c r="K627" s="245"/>
      <c r="L627" s="323"/>
      <c r="M627" s="322"/>
      <c r="N627" s="276"/>
      <c r="O627" s="392"/>
      <c r="P627" s="51"/>
      <c r="Q627" s="233"/>
      <c r="R627" s="233"/>
      <c r="S627" s="392"/>
      <c r="U627" s="233"/>
      <c r="V627" s="233"/>
    </row>
    <row r="628" spans="6:22" s="36" customFormat="1" ht="12.75" x14ac:dyDescent="0.2">
      <c r="F628" s="321"/>
      <c r="G628" s="484"/>
      <c r="H628" s="484"/>
      <c r="I628" s="484"/>
      <c r="J628" s="532"/>
      <c r="K628" s="245"/>
      <c r="L628" s="323"/>
      <c r="M628" s="322"/>
      <c r="N628" s="276"/>
      <c r="O628" s="392"/>
      <c r="P628" s="51"/>
      <c r="Q628" s="233"/>
      <c r="R628" s="233"/>
      <c r="S628" s="392"/>
      <c r="U628" s="233"/>
      <c r="V628" s="233"/>
    </row>
    <row r="629" spans="6:22" s="36" customFormat="1" ht="12.75" x14ac:dyDescent="0.2">
      <c r="F629" s="321"/>
      <c r="G629" s="484"/>
      <c r="H629" s="484"/>
      <c r="I629" s="484"/>
      <c r="J629" s="532"/>
      <c r="K629" s="245"/>
      <c r="L629" s="323"/>
      <c r="M629" s="322"/>
      <c r="N629" s="276"/>
      <c r="O629" s="392"/>
      <c r="P629" s="51"/>
      <c r="Q629" s="233"/>
      <c r="R629" s="233"/>
      <c r="S629" s="392"/>
      <c r="U629" s="233"/>
      <c r="V629" s="233"/>
    </row>
    <row r="630" spans="6:22" s="36" customFormat="1" ht="12.75" x14ac:dyDescent="0.2">
      <c r="F630" s="321"/>
      <c r="G630" s="484"/>
      <c r="H630" s="484"/>
      <c r="I630" s="484"/>
      <c r="J630" s="532"/>
      <c r="K630" s="245"/>
      <c r="L630" s="323"/>
      <c r="M630" s="322"/>
      <c r="N630" s="276"/>
      <c r="O630" s="392"/>
      <c r="P630" s="51"/>
      <c r="Q630" s="233"/>
      <c r="R630" s="233"/>
      <c r="S630" s="392"/>
      <c r="U630" s="233"/>
      <c r="V630" s="233"/>
    </row>
    <row r="631" spans="6:22" s="36" customFormat="1" ht="12.75" x14ac:dyDescent="0.2">
      <c r="F631" s="321"/>
      <c r="G631" s="484"/>
      <c r="H631" s="484"/>
      <c r="I631" s="484"/>
      <c r="J631" s="532"/>
      <c r="K631" s="245"/>
      <c r="L631" s="323"/>
      <c r="M631" s="322"/>
      <c r="N631" s="276"/>
      <c r="O631" s="392"/>
      <c r="P631" s="51"/>
      <c r="Q631" s="233"/>
      <c r="R631" s="233"/>
      <c r="S631" s="392"/>
      <c r="U631" s="233"/>
      <c r="V631" s="233"/>
    </row>
    <row r="632" spans="6:22" s="36" customFormat="1" ht="12.75" x14ac:dyDescent="0.2">
      <c r="F632" s="321"/>
      <c r="G632" s="484"/>
      <c r="H632" s="484"/>
      <c r="I632" s="484"/>
      <c r="J632" s="532"/>
      <c r="K632" s="245"/>
      <c r="L632" s="323"/>
      <c r="M632" s="322"/>
      <c r="N632" s="276"/>
      <c r="O632" s="392"/>
      <c r="P632" s="51"/>
      <c r="Q632" s="233"/>
      <c r="R632" s="233"/>
      <c r="S632" s="392"/>
      <c r="U632" s="233"/>
      <c r="V632" s="233"/>
    </row>
    <row r="633" spans="6:22" s="36" customFormat="1" ht="12.75" x14ac:dyDescent="0.2">
      <c r="F633" s="321"/>
      <c r="G633" s="484"/>
      <c r="H633" s="484"/>
      <c r="I633" s="484"/>
      <c r="J633" s="532"/>
      <c r="K633" s="245"/>
      <c r="L633" s="323"/>
      <c r="M633" s="322"/>
      <c r="N633" s="276"/>
      <c r="O633" s="392"/>
      <c r="P633" s="51"/>
      <c r="Q633" s="233"/>
      <c r="R633" s="233"/>
      <c r="S633" s="392"/>
      <c r="U633" s="233"/>
      <c r="V633" s="233"/>
    </row>
    <row r="634" spans="6:22" s="36" customFormat="1" ht="12.75" x14ac:dyDescent="0.2">
      <c r="F634" s="321"/>
      <c r="G634" s="484"/>
      <c r="H634" s="484"/>
      <c r="I634" s="484"/>
      <c r="J634" s="532"/>
      <c r="K634" s="245"/>
      <c r="L634" s="323"/>
      <c r="M634" s="322"/>
      <c r="N634" s="276"/>
      <c r="O634" s="392"/>
      <c r="P634" s="51"/>
      <c r="Q634" s="233"/>
      <c r="R634" s="233"/>
      <c r="S634" s="392"/>
      <c r="U634" s="233"/>
      <c r="V634" s="233"/>
    </row>
    <row r="635" spans="6:22" s="36" customFormat="1" ht="12.75" x14ac:dyDescent="0.2">
      <c r="F635" s="321"/>
      <c r="G635" s="484"/>
      <c r="H635" s="484"/>
      <c r="I635" s="484"/>
      <c r="J635" s="532"/>
      <c r="K635" s="245"/>
      <c r="L635" s="323"/>
      <c r="M635" s="322"/>
      <c r="N635" s="276"/>
      <c r="O635" s="392"/>
      <c r="P635" s="51"/>
      <c r="Q635" s="233"/>
      <c r="R635" s="233"/>
      <c r="S635" s="392"/>
      <c r="U635" s="233"/>
      <c r="V635" s="233"/>
    </row>
    <row r="636" spans="6:22" s="36" customFormat="1" ht="12.75" x14ac:dyDescent="0.2">
      <c r="F636" s="321"/>
      <c r="G636" s="484"/>
      <c r="H636" s="484"/>
      <c r="I636" s="484"/>
      <c r="J636" s="532"/>
      <c r="K636" s="245"/>
      <c r="L636" s="323"/>
      <c r="M636" s="322"/>
      <c r="N636" s="276"/>
      <c r="O636" s="392"/>
      <c r="P636" s="51"/>
      <c r="Q636" s="233"/>
      <c r="R636" s="233"/>
      <c r="S636" s="392"/>
      <c r="U636" s="233"/>
      <c r="V636" s="233"/>
    </row>
    <row r="637" spans="6:22" s="36" customFormat="1" ht="12.75" x14ac:dyDescent="0.2">
      <c r="F637" s="321"/>
      <c r="G637" s="484"/>
      <c r="H637" s="484"/>
      <c r="I637" s="484"/>
      <c r="J637" s="532"/>
      <c r="K637" s="245"/>
      <c r="L637" s="323"/>
      <c r="M637" s="322"/>
      <c r="N637" s="276"/>
      <c r="O637" s="392"/>
      <c r="P637" s="51"/>
      <c r="Q637" s="233"/>
      <c r="R637" s="233"/>
      <c r="S637" s="392"/>
      <c r="U637" s="233"/>
      <c r="V637" s="233"/>
    </row>
    <row r="638" spans="6:22" s="36" customFormat="1" ht="12.75" x14ac:dyDescent="0.2">
      <c r="F638" s="321"/>
      <c r="G638" s="484"/>
      <c r="H638" s="484"/>
      <c r="I638" s="484"/>
      <c r="J638" s="532"/>
      <c r="K638" s="245"/>
      <c r="L638" s="323"/>
      <c r="M638" s="322"/>
      <c r="N638" s="276"/>
      <c r="O638" s="392"/>
      <c r="P638" s="51"/>
      <c r="Q638" s="233"/>
      <c r="R638" s="233"/>
      <c r="S638" s="392"/>
      <c r="U638" s="233"/>
      <c r="V638" s="233"/>
    </row>
    <row r="639" spans="6:22" s="36" customFormat="1" ht="12.75" x14ac:dyDescent="0.2">
      <c r="F639" s="321"/>
      <c r="G639" s="484"/>
      <c r="H639" s="484"/>
      <c r="I639" s="484"/>
      <c r="J639" s="532"/>
      <c r="K639" s="245"/>
      <c r="L639" s="323"/>
      <c r="M639" s="322"/>
      <c r="N639" s="276"/>
      <c r="O639" s="392"/>
      <c r="P639" s="51"/>
      <c r="Q639" s="233"/>
      <c r="R639" s="233"/>
      <c r="S639" s="392"/>
      <c r="U639" s="233"/>
      <c r="V639" s="233"/>
    </row>
    <row r="640" spans="6:22" s="36" customFormat="1" ht="12.75" x14ac:dyDescent="0.2">
      <c r="F640" s="321"/>
      <c r="G640" s="484"/>
      <c r="H640" s="484"/>
      <c r="I640" s="484"/>
      <c r="J640" s="532"/>
      <c r="K640" s="245"/>
      <c r="L640" s="323"/>
      <c r="M640" s="322"/>
      <c r="N640" s="276"/>
      <c r="O640" s="392"/>
      <c r="P640" s="51"/>
      <c r="Q640" s="233"/>
      <c r="R640" s="233"/>
      <c r="S640" s="392"/>
      <c r="U640" s="233"/>
      <c r="V640" s="233"/>
    </row>
    <row r="641" spans="6:22" s="36" customFormat="1" ht="12.75" x14ac:dyDescent="0.2">
      <c r="F641" s="321"/>
      <c r="G641" s="484"/>
      <c r="H641" s="484"/>
      <c r="I641" s="484"/>
      <c r="J641" s="532"/>
      <c r="K641" s="245"/>
      <c r="L641" s="323"/>
      <c r="M641" s="322"/>
      <c r="N641" s="276"/>
      <c r="O641" s="392"/>
      <c r="P641" s="51"/>
      <c r="Q641" s="233"/>
      <c r="R641" s="233"/>
      <c r="S641" s="392"/>
      <c r="U641" s="233"/>
      <c r="V641" s="233"/>
    </row>
    <row r="642" spans="6:22" s="36" customFormat="1" ht="12.75" x14ac:dyDescent="0.2">
      <c r="F642" s="321"/>
      <c r="G642" s="484"/>
      <c r="H642" s="484"/>
      <c r="I642" s="484"/>
      <c r="J642" s="532"/>
      <c r="K642" s="245"/>
      <c r="L642" s="323"/>
      <c r="M642" s="322"/>
      <c r="N642" s="276"/>
      <c r="O642" s="392"/>
      <c r="P642" s="51"/>
      <c r="Q642" s="233"/>
      <c r="R642" s="233"/>
      <c r="S642" s="392"/>
      <c r="U642" s="233"/>
      <c r="V642" s="233"/>
    </row>
    <row r="643" spans="6:22" s="36" customFormat="1" ht="12.75" x14ac:dyDescent="0.2">
      <c r="F643" s="321"/>
      <c r="G643" s="484"/>
      <c r="H643" s="484"/>
      <c r="I643" s="484"/>
      <c r="J643" s="532"/>
      <c r="K643" s="245"/>
      <c r="L643" s="323"/>
      <c r="M643" s="322"/>
      <c r="N643" s="276"/>
      <c r="O643" s="392"/>
      <c r="P643" s="51"/>
      <c r="Q643" s="233"/>
      <c r="R643" s="233"/>
      <c r="S643" s="392"/>
      <c r="U643" s="233"/>
      <c r="V643" s="233"/>
    </row>
    <row r="644" spans="6:22" s="36" customFormat="1" ht="12.75" x14ac:dyDescent="0.2">
      <c r="F644" s="321"/>
      <c r="G644" s="484"/>
      <c r="H644" s="484"/>
      <c r="I644" s="484"/>
      <c r="J644" s="532"/>
      <c r="K644" s="245"/>
      <c r="L644" s="323"/>
      <c r="M644" s="322"/>
      <c r="N644" s="276"/>
      <c r="O644" s="392"/>
      <c r="P644" s="51"/>
      <c r="Q644" s="233"/>
      <c r="R644" s="233"/>
      <c r="S644" s="392"/>
      <c r="U644" s="233"/>
      <c r="V644" s="233"/>
    </row>
    <row r="645" spans="6:22" s="36" customFormat="1" ht="12.75" x14ac:dyDescent="0.2">
      <c r="F645" s="321"/>
      <c r="G645" s="484"/>
      <c r="H645" s="484"/>
      <c r="I645" s="484"/>
      <c r="J645" s="532"/>
      <c r="K645" s="245"/>
      <c r="L645" s="323"/>
      <c r="M645" s="322"/>
      <c r="N645" s="276"/>
      <c r="O645" s="392"/>
      <c r="P645" s="51"/>
      <c r="Q645" s="233"/>
      <c r="R645" s="233"/>
      <c r="S645" s="392"/>
      <c r="U645" s="233"/>
      <c r="V645" s="233"/>
    </row>
    <row r="646" spans="6:22" s="36" customFormat="1" ht="12.75" x14ac:dyDescent="0.2">
      <c r="F646" s="321"/>
      <c r="G646" s="484"/>
      <c r="H646" s="484"/>
      <c r="I646" s="484"/>
      <c r="J646" s="532"/>
      <c r="K646" s="245"/>
      <c r="L646" s="323"/>
      <c r="M646" s="322"/>
      <c r="N646" s="276"/>
      <c r="O646" s="392"/>
      <c r="P646" s="51"/>
      <c r="Q646" s="233"/>
      <c r="R646" s="233"/>
      <c r="S646" s="392"/>
      <c r="U646" s="233"/>
      <c r="V646" s="233"/>
    </row>
    <row r="647" spans="6:22" s="36" customFormat="1" ht="12.75" x14ac:dyDescent="0.2">
      <c r="F647" s="321"/>
      <c r="G647" s="484"/>
      <c r="H647" s="484"/>
      <c r="I647" s="484"/>
      <c r="J647" s="532"/>
      <c r="K647" s="245"/>
      <c r="L647" s="323"/>
      <c r="M647" s="322"/>
      <c r="N647" s="276"/>
      <c r="O647" s="392"/>
      <c r="P647" s="51"/>
      <c r="Q647" s="233"/>
      <c r="R647" s="233"/>
      <c r="S647" s="392"/>
      <c r="U647" s="233"/>
      <c r="V647" s="233"/>
    </row>
    <row r="648" spans="6:22" s="36" customFormat="1" ht="12.75" x14ac:dyDescent="0.2">
      <c r="F648" s="321"/>
      <c r="G648" s="484"/>
      <c r="H648" s="484"/>
      <c r="I648" s="484"/>
      <c r="J648" s="532"/>
      <c r="K648" s="245"/>
      <c r="L648" s="323"/>
      <c r="M648" s="322"/>
      <c r="N648" s="276"/>
      <c r="O648" s="392"/>
      <c r="P648" s="51"/>
      <c r="Q648" s="233"/>
      <c r="R648" s="233"/>
      <c r="S648" s="392"/>
      <c r="U648" s="233"/>
      <c r="V648" s="233"/>
    </row>
    <row r="649" spans="6:22" s="36" customFormat="1" ht="12.75" x14ac:dyDescent="0.2">
      <c r="F649" s="321"/>
      <c r="G649" s="484"/>
      <c r="H649" s="484"/>
      <c r="I649" s="484"/>
      <c r="J649" s="532"/>
      <c r="K649" s="245"/>
      <c r="L649" s="323"/>
      <c r="M649" s="322"/>
      <c r="N649" s="276"/>
      <c r="O649" s="392"/>
      <c r="P649" s="51"/>
      <c r="Q649" s="233"/>
      <c r="R649" s="233"/>
      <c r="S649" s="392"/>
      <c r="U649" s="233"/>
      <c r="V649" s="233"/>
    </row>
    <row r="650" spans="6:22" s="36" customFormat="1" ht="12.75" x14ac:dyDescent="0.2">
      <c r="F650" s="321"/>
      <c r="G650" s="484"/>
      <c r="H650" s="484"/>
      <c r="I650" s="484"/>
      <c r="J650" s="532"/>
      <c r="K650" s="245"/>
      <c r="L650" s="323"/>
      <c r="M650" s="322"/>
      <c r="N650" s="276"/>
      <c r="O650" s="392"/>
      <c r="P650" s="51"/>
      <c r="Q650" s="233"/>
      <c r="R650" s="233"/>
      <c r="S650" s="392"/>
      <c r="U650" s="233"/>
      <c r="V650" s="233"/>
    </row>
    <row r="651" spans="6:22" s="36" customFormat="1" ht="12.75" x14ac:dyDescent="0.2">
      <c r="F651" s="321"/>
      <c r="G651" s="484"/>
      <c r="H651" s="484"/>
      <c r="I651" s="484"/>
      <c r="J651" s="532"/>
      <c r="K651" s="245"/>
      <c r="L651" s="323"/>
      <c r="M651" s="322"/>
      <c r="N651" s="276"/>
      <c r="O651" s="392"/>
      <c r="P651" s="51"/>
      <c r="Q651" s="233"/>
      <c r="R651" s="233"/>
      <c r="S651" s="392"/>
      <c r="U651" s="233"/>
      <c r="V651" s="233"/>
    </row>
    <row r="652" spans="6:22" s="36" customFormat="1" ht="12.75" x14ac:dyDescent="0.2">
      <c r="F652" s="321"/>
      <c r="G652" s="484"/>
      <c r="H652" s="484"/>
      <c r="I652" s="484"/>
      <c r="J652" s="532"/>
      <c r="K652" s="245"/>
      <c r="L652" s="323"/>
      <c r="M652" s="322"/>
      <c r="N652" s="276"/>
      <c r="O652" s="392"/>
      <c r="P652" s="51"/>
      <c r="Q652" s="233"/>
      <c r="R652" s="233"/>
      <c r="S652" s="392"/>
      <c r="U652" s="233"/>
      <c r="V652" s="233"/>
    </row>
    <row r="653" spans="6:22" s="36" customFormat="1" ht="12.75" x14ac:dyDescent="0.2">
      <c r="F653" s="321"/>
      <c r="G653" s="484"/>
      <c r="H653" s="484"/>
      <c r="I653" s="484"/>
      <c r="J653" s="532"/>
      <c r="K653" s="245"/>
      <c r="L653" s="323"/>
      <c r="M653" s="322"/>
      <c r="N653" s="276"/>
      <c r="O653" s="392"/>
      <c r="P653" s="51"/>
      <c r="Q653" s="233"/>
      <c r="R653" s="233"/>
      <c r="S653" s="392"/>
      <c r="U653" s="233"/>
      <c r="V653" s="233"/>
    </row>
    <row r="654" spans="6:22" s="36" customFormat="1" ht="12.75" x14ac:dyDescent="0.2">
      <c r="F654" s="321"/>
      <c r="G654" s="484"/>
      <c r="H654" s="484"/>
      <c r="I654" s="484"/>
      <c r="J654" s="532"/>
      <c r="K654" s="245"/>
      <c r="L654" s="323"/>
      <c r="M654" s="322"/>
      <c r="N654" s="276"/>
      <c r="O654" s="392"/>
      <c r="P654" s="51"/>
      <c r="Q654" s="233"/>
      <c r="R654" s="233"/>
      <c r="S654" s="392"/>
      <c r="U654" s="233"/>
      <c r="V654" s="233"/>
    </row>
    <row r="655" spans="6:22" s="36" customFormat="1" ht="12.75" x14ac:dyDescent="0.2">
      <c r="F655" s="321"/>
      <c r="G655" s="484"/>
      <c r="H655" s="484"/>
      <c r="I655" s="484"/>
      <c r="J655" s="532"/>
      <c r="K655" s="245"/>
      <c r="L655" s="323"/>
      <c r="M655" s="322"/>
      <c r="N655" s="276"/>
      <c r="O655" s="392"/>
      <c r="P655" s="51"/>
      <c r="Q655" s="233"/>
      <c r="R655" s="233"/>
      <c r="S655" s="392"/>
      <c r="U655" s="233"/>
      <c r="V655" s="233"/>
    </row>
    <row r="656" spans="6:22" s="36" customFormat="1" ht="12.75" x14ac:dyDescent="0.2">
      <c r="F656" s="321"/>
      <c r="G656" s="484"/>
      <c r="H656" s="484"/>
      <c r="I656" s="484"/>
      <c r="J656" s="532"/>
      <c r="K656" s="245"/>
      <c r="L656" s="323"/>
      <c r="M656" s="322"/>
      <c r="N656" s="276"/>
      <c r="O656" s="392"/>
      <c r="P656" s="51"/>
      <c r="Q656" s="233"/>
      <c r="R656" s="233"/>
      <c r="S656" s="392"/>
      <c r="U656" s="233"/>
      <c r="V656" s="233"/>
    </row>
    <row r="657" spans="6:22" s="36" customFormat="1" ht="12.75" x14ac:dyDescent="0.2">
      <c r="F657" s="321"/>
      <c r="G657" s="484"/>
      <c r="H657" s="484"/>
      <c r="I657" s="484"/>
      <c r="J657" s="532"/>
      <c r="K657" s="245"/>
      <c r="L657" s="323"/>
      <c r="M657" s="322"/>
      <c r="N657" s="276"/>
      <c r="O657" s="392"/>
      <c r="P657" s="51"/>
      <c r="Q657" s="233"/>
      <c r="R657" s="233"/>
      <c r="S657" s="392"/>
      <c r="U657" s="233"/>
      <c r="V657" s="233"/>
    </row>
    <row r="658" spans="6:22" s="36" customFormat="1" ht="12.75" x14ac:dyDescent="0.2">
      <c r="F658" s="321"/>
      <c r="G658" s="484"/>
      <c r="H658" s="484"/>
      <c r="I658" s="484"/>
      <c r="J658" s="532"/>
      <c r="K658" s="245"/>
      <c r="L658" s="323"/>
      <c r="M658" s="322"/>
      <c r="N658" s="276"/>
      <c r="O658" s="392"/>
      <c r="P658" s="51"/>
      <c r="Q658" s="233"/>
      <c r="R658" s="233"/>
      <c r="S658" s="392"/>
      <c r="U658" s="233"/>
      <c r="V658" s="233"/>
    </row>
    <row r="659" spans="6:22" s="36" customFormat="1" ht="12.75" x14ac:dyDescent="0.2">
      <c r="F659" s="321"/>
      <c r="G659" s="484"/>
      <c r="H659" s="484"/>
      <c r="I659" s="484"/>
      <c r="J659" s="532"/>
      <c r="K659" s="245"/>
      <c r="L659" s="323"/>
      <c r="M659" s="322"/>
      <c r="N659" s="276"/>
      <c r="O659" s="392"/>
      <c r="P659" s="51"/>
      <c r="Q659" s="233"/>
      <c r="R659" s="233"/>
      <c r="S659" s="392"/>
      <c r="U659" s="233"/>
      <c r="V659" s="233"/>
    </row>
    <row r="660" spans="6:22" s="36" customFormat="1" ht="12.75" x14ac:dyDescent="0.2">
      <c r="F660" s="321"/>
      <c r="G660" s="484"/>
      <c r="H660" s="484"/>
      <c r="I660" s="484"/>
      <c r="J660" s="532"/>
      <c r="K660" s="245"/>
      <c r="L660" s="323"/>
      <c r="M660" s="322"/>
      <c r="N660" s="276"/>
      <c r="O660" s="392"/>
      <c r="P660" s="51"/>
      <c r="Q660" s="233"/>
      <c r="R660" s="233"/>
      <c r="S660" s="392"/>
      <c r="U660" s="233"/>
      <c r="V660" s="233"/>
    </row>
    <row r="661" spans="6:22" s="36" customFormat="1" ht="12.75" x14ac:dyDescent="0.2">
      <c r="F661" s="321"/>
      <c r="G661" s="484"/>
      <c r="H661" s="484"/>
      <c r="I661" s="484"/>
      <c r="J661" s="532"/>
      <c r="K661" s="245"/>
      <c r="L661" s="323"/>
      <c r="M661" s="322"/>
      <c r="N661" s="276"/>
      <c r="O661" s="392"/>
      <c r="P661" s="51"/>
      <c r="Q661" s="233"/>
      <c r="R661" s="233"/>
      <c r="S661" s="392"/>
      <c r="U661" s="233"/>
      <c r="V661" s="233"/>
    </row>
    <row r="662" spans="6:22" s="36" customFormat="1" ht="12.75" x14ac:dyDescent="0.2">
      <c r="F662" s="321"/>
      <c r="G662" s="484"/>
      <c r="H662" s="484"/>
      <c r="I662" s="484"/>
      <c r="J662" s="532"/>
      <c r="K662" s="245"/>
      <c r="L662" s="323"/>
      <c r="M662" s="322"/>
      <c r="N662" s="276"/>
      <c r="O662" s="392"/>
      <c r="P662" s="51"/>
      <c r="Q662" s="233"/>
      <c r="R662" s="233"/>
      <c r="S662" s="392"/>
      <c r="U662" s="233"/>
      <c r="V662" s="233"/>
    </row>
    <row r="663" spans="6:22" s="36" customFormat="1" ht="12.75" x14ac:dyDescent="0.2">
      <c r="F663" s="321"/>
      <c r="G663" s="484"/>
      <c r="H663" s="484"/>
      <c r="I663" s="484"/>
      <c r="J663" s="532"/>
      <c r="K663" s="245"/>
      <c r="L663" s="323"/>
      <c r="M663" s="322"/>
      <c r="N663" s="276"/>
      <c r="O663" s="392"/>
      <c r="P663" s="51"/>
      <c r="Q663" s="233"/>
      <c r="R663" s="233"/>
      <c r="S663" s="392"/>
      <c r="U663" s="233"/>
      <c r="V663" s="233"/>
    </row>
    <row r="664" spans="6:22" x14ac:dyDescent="0.2">
      <c r="K664" s="333"/>
      <c r="L664" s="334"/>
      <c r="M664" s="332"/>
      <c r="N664" s="335"/>
    </row>
    <row r="665" spans="6:22" x14ac:dyDescent="0.2">
      <c r="K665" s="333"/>
      <c r="L665" s="334"/>
      <c r="M665" s="332"/>
      <c r="N665" s="335"/>
    </row>
    <row r="666" spans="6:22" x14ac:dyDescent="0.2">
      <c r="K666" s="333"/>
      <c r="L666" s="334"/>
      <c r="M666" s="332"/>
      <c r="N666" s="335"/>
    </row>
    <row r="667" spans="6:22" x14ac:dyDescent="0.2">
      <c r="K667" s="333"/>
      <c r="L667" s="334"/>
      <c r="M667" s="332"/>
      <c r="N667" s="335"/>
    </row>
    <row r="668" spans="6:22" x14ac:dyDescent="0.2">
      <c r="K668" s="333"/>
      <c r="L668" s="334"/>
      <c r="M668" s="332"/>
      <c r="N668" s="335"/>
    </row>
    <row r="669" spans="6:22" x14ac:dyDescent="0.2">
      <c r="K669" s="333"/>
      <c r="L669" s="334"/>
      <c r="M669" s="332"/>
      <c r="N669" s="335"/>
    </row>
    <row r="670" spans="6:22" x14ac:dyDescent="0.2">
      <c r="K670" s="333"/>
      <c r="L670" s="334"/>
      <c r="M670" s="332"/>
      <c r="N670" s="335"/>
    </row>
    <row r="671" spans="6:22" x14ac:dyDescent="0.2">
      <c r="K671" s="333"/>
      <c r="L671" s="334"/>
      <c r="M671" s="332"/>
      <c r="N671" s="335"/>
    </row>
    <row r="672" spans="6:22" x14ac:dyDescent="0.2">
      <c r="K672" s="333"/>
      <c r="L672" s="334"/>
      <c r="M672" s="332"/>
      <c r="N672" s="335"/>
    </row>
    <row r="673" spans="11:14" x14ac:dyDescent="0.2">
      <c r="K673" s="333"/>
      <c r="L673" s="334"/>
      <c r="M673" s="332"/>
      <c r="N673" s="335"/>
    </row>
    <row r="674" spans="11:14" x14ac:dyDescent="0.2">
      <c r="K674" s="333"/>
      <c r="L674" s="334"/>
      <c r="M674" s="332"/>
      <c r="N674" s="335"/>
    </row>
    <row r="675" spans="11:14" x14ac:dyDescent="0.2">
      <c r="K675" s="333"/>
      <c r="L675" s="334"/>
      <c r="M675" s="332"/>
      <c r="N675" s="335"/>
    </row>
    <row r="676" spans="11:14" x14ac:dyDescent="0.2">
      <c r="K676" s="333"/>
      <c r="L676" s="334"/>
      <c r="M676" s="332"/>
      <c r="N676" s="335"/>
    </row>
    <row r="677" spans="11:14" x14ac:dyDescent="0.2">
      <c r="K677" s="333"/>
      <c r="L677" s="334"/>
      <c r="M677" s="332"/>
      <c r="N677" s="335"/>
    </row>
    <row r="678" spans="11:14" x14ac:dyDescent="0.2">
      <c r="K678" s="333"/>
      <c r="L678" s="334"/>
      <c r="M678" s="332"/>
      <c r="N678" s="335"/>
    </row>
    <row r="679" spans="11:14" x14ac:dyDescent="0.2">
      <c r="K679" s="333"/>
      <c r="L679" s="334"/>
      <c r="M679" s="332"/>
      <c r="N679" s="335"/>
    </row>
    <row r="680" spans="11:14" x14ac:dyDescent="0.2">
      <c r="K680" s="333"/>
      <c r="L680" s="334"/>
      <c r="M680" s="332"/>
      <c r="N680" s="335"/>
    </row>
    <row r="681" spans="11:14" x14ac:dyDescent="0.2">
      <c r="K681" s="333"/>
      <c r="L681" s="334"/>
      <c r="M681" s="332"/>
      <c r="N681" s="335"/>
    </row>
    <row r="682" spans="11:14" x14ac:dyDescent="0.2">
      <c r="K682" s="333"/>
      <c r="L682" s="334"/>
      <c r="M682" s="332"/>
      <c r="N682" s="335"/>
    </row>
    <row r="683" spans="11:14" x14ac:dyDescent="0.2">
      <c r="K683" s="333"/>
      <c r="L683" s="334"/>
      <c r="M683" s="332"/>
      <c r="N683" s="335"/>
    </row>
    <row r="684" spans="11:14" x14ac:dyDescent="0.2">
      <c r="K684" s="333"/>
      <c r="L684" s="334"/>
      <c r="M684" s="332"/>
      <c r="N684" s="335"/>
    </row>
    <row r="685" spans="11:14" x14ac:dyDescent="0.2">
      <c r="K685" s="333"/>
      <c r="L685" s="334"/>
      <c r="M685" s="332"/>
      <c r="N685" s="335"/>
    </row>
    <row r="686" spans="11:14" x14ac:dyDescent="0.2">
      <c r="K686" s="333"/>
      <c r="L686" s="334"/>
      <c r="M686" s="332"/>
      <c r="N686" s="335"/>
    </row>
    <row r="687" spans="11:14" x14ac:dyDescent="0.2">
      <c r="K687" s="333"/>
      <c r="L687" s="334"/>
      <c r="M687" s="332"/>
      <c r="N687" s="335"/>
    </row>
    <row r="688" spans="11:14" x14ac:dyDescent="0.2">
      <c r="K688" s="333"/>
      <c r="L688" s="334"/>
      <c r="M688" s="332"/>
      <c r="N688" s="335"/>
    </row>
    <row r="689" spans="11:14" x14ac:dyDescent="0.2">
      <c r="K689" s="333"/>
      <c r="L689" s="334"/>
      <c r="M689" s="332"/>
      <c r="N689" s="335"/>
    </row>
    <row r="690" spans="11:14" x14ac:dyDescent="0.2">
      <c r="K690" s="333"/>
      <c r="L690" s="334"/>
      <c r="M690" s="332"/>
      <c r="N690" s="335"/>
    </row>
    <row r="691" spans="11:14" x14ac:dyDescent="0.2">
      <c r="K691" s="333"/>
      <c r="L691" s="334"/>
      <c r="M691" s="332"/>
      <c r="N691" s="335"/>
    </row>
    <row r="692" spans="11:14" x14ac:dyDescent="0.2">
      <c r="K692" s="333"/>
      <c r="L692" s="334"/>
      <c r="M692" s="332"/>
      <c r="N692" s="335"/>
    </row>
    <row r="693" spans="11:14" x14ac:dyDescent="0.2">
      <c r="K693" s="333"/>
      <c r="L693" s="334"/>
      <c r="M693" s="332"/>
      <c r="N693" s="335"/>
    </row>
    <row r="694" spans="11:14" x14ac:dyDescent="0.2">
      <c r="K694" s="333"/>
      <c r="L694" s="334"/>
      <c r="M694" s="332"/>
      <c r="N694" s="335"/>
    </row>
    <row r="695" spans="11:14" x14ac:dyDescent="0.2">
      <c r="K695" s="333"/>
      <c r="L695" s="334"/>
      <c r="M695" s="332"/>
      <c r="N695" s="335"/>
    </row>
    <row r="696" spans="11:14" x14ac:dyDescent="0.2">
      <c r="K696" s="333"/>
      <c r="L696" s="334"/>
      <c r="M696" s="332"/>
      <c r="N696" s="335"/>
    </row>
    <row r="697" spans="11:14" x14ac:dyDescent="0.2">
      <c r="K697" s="333"/>
      <c r="L697" s="334"/>
      <c r="M697" s="332"/>
      <c r="N697" s="335"/>
    </row>
    <row r="698" spans="11:14" x14ac:dyDescent="0.2">
      <c r="K698" s="333"/>
      <c r="L698" s="334"/>
      <c r="M698" s="332"/>
      <c r="N698" s="335"/>
    </row>
    <row r="699" spans="11:14" x14ac:dyDescent="0.2">
      <c r="K699" s="333"/>
      <c r="L699" s="334"/>
      <c r="M699" s="332"/>
      <c r="N699" s="335"/>
    </row>
    <row r="700" spans="11:14" x14ac:dyDescent="0.2">
      <c r="K700" s="333"/>
      <c r="L700" s="334"/>
      <c r="M700" s="332"/>
      <c r="N700" s="335"/>
    </row>
    <row r="701" spans="11:14" x14ac:dyDescent="0.2">
      <c r="K701" s="333"/>
      <c r="L701" s="334"/>
      <c r="M701" s="332"/>
      <c r="N701" s="335"/>
    </row>
    <row r="702" spans="11:14" x14ac:dyDescent="0.2">
      <c r="K702" s="333"/>
      <c r="L702" s="334"/>
      <c r="M702" s="332"/>
      <c r="N702" s="335"/>
    </row>
    <row r="703" spans="11:14" x14ac:dyDescent="0.2">
      <c r="K703" s="333"/>
      <c r="L703" s="334"/>
      <c r="M703" s="332"/>
      <c r="N703" s="335"/>
    </row>
    <row r="704" spans="11:14" x14ac:dyDescent="0.2">
      <c r="K704" s="333"/>
      <c r="L704" s="334"/>
      <c r="M704" s="332"/>
      <c r="N704" s="335"/>
    </row>
    <row r="705" spans="11:14" x14ac:dyDescent="0.2">
      <c r="K705" s="333"/>
      <c r="L705" s="334"/>
      <c r="M705" s="332"/>
      <c r="N705" s="335"/>
    </row>
    <row r="706" spans="11:14" x14ac:dyDescent="0.2">
      <c r="K706" s="333"/>
      <c r="L706" s="334"/>
      <c r="M706" s="332"/>
      <c r="N706" s="335"/>
    </row>
    <row r="707" spans="11:14" x14ac:dyDescent="0.2">
      <c r="K707" s="333"/>
      <c r="L707" s="334"/>
      <c r="M707" s="332"/>
      <c r="N707" s="335"/>
    </row>
    <row r="708" spans="11:14" x14ac:dyDescent="0.2">
      <c r="K708" s="333"/>
      <c r="L708" s="334"/>
      <c r="M708" s="332"/>
      <c r="N708" s="335"/>
    </row>
    <row r="709" spans="11:14" x14ac:dyDescent="0.2">
      <c r="K709" s="333"/>
      <c r="L709" s="334"/>
      <c r="M709" s="332"/>
      <c r="N709" s="335"/>
    </row>
    <row r="710" spans="11:14" x14ac:dyDescent="0.2">
      <c r="K710" s="333"/>
      <c r="L710" s="334"/>
      <c r="M710" s="332"/>
      <c r="N710" s="335"/>
    </row>
    <row r="711" spans="11:14" x14ac:dyDescent="0.2">
      <c r="K711" s="333"/>
      <c r="L711" s="334"/>
      <c r="M711" s="332"/>
      <c r="N711" s="335"/>
    </row>
    <row r="712" spans="11:14" x14ac:dyDescent="0.2">
      <c r="K712" s="333"/>
      <c r="L712" s="334"/>
      <c r="M712" s="332"/>
      <c r="N712" s="335"/>
    </row>
    <row r="713" spans="11:14" x14ac:dyDescent="0.2">
      <c r="K713" s="333"/>
      <c r="L713" s="334"/>
      <c r="M713" s="332"/>
      <c r="N713" s="335"/>
    </row>
    <row r="714" spans="11:14" x14ac:dyDescent="0.2">
      <c r="K714" s="333"/>
      <c r="L714" s="334"/>
      <c r="M714" s="332"/>
      <c r="N714" s="335"/>
    </row>
    <row r="715" spans="11:14" x14ac:dyDescent="0.2">
      <c r="K715" s="333"/>
      <c r="L715" s="334"/>
      <c r="M715" s="332"/>
      <c r="N715" s="335"/>
    </row>
    <row r="716" spans="11:14" x14ac:dyDescent="0.2">
      <c r="K716" s="333"/>
      <c r="L716" s="334"/>
      <c r="M716" s="332"/>
      <c r="N716" s="335"/>
    </row>
    <row r="717" spans="11:14" x14ac:dyDescent="0.2">
      <c r="K717" s="333"/>
      <c r="L717" s="334"/>
      <c r="M717" s="332"/>
      <c r="N717" s="335"/>
    </row>
    <row r="718" spans="11:14" x14ac:dyDescent="0.2">
      <c r="K718" s="333"/>
      <c r="L718" s="334"/>
      <c r="M718" s="332"/>
      <c r="N718" s="335"/>
    </row>
    <row r="719" spans="11:14" x14ac:dyDescent="0.2">
      <c r="K719" s="333"/>
      <c r="L719" s="334"/>
      <c r="M719" s="332"/>
      <c r="N719" s="335"/>
    </row>
    <row r="720" spans="11:14" x14ac:dyDescent="0.2">
      <c r="K720" s="333"/>
      <c r="L720" s="334"/>
      <c r="M720" s="332"/>
      <c r="N720" s="335"/>
    </row>
    <row r="721" spans="11:14" x14ac:dyDescent="0.2">
      <c r="K721" s="333"/>
      <c r="L721" s="334"/>
      <c r="M721" s="332"/>
      <c r="N721" s="335"/>
    </row>
    <row r="722" spans="11:14" x14ac:dyDescent="0.2">
      <c r="K722" s="333"/>
      <c r="L722" s="334"/>
      <c r="M722" s="332"/>
      <c r="N722" s="335"/>
    </row>
    <row r="723" spans="11:14" x14ac:dyDescent="0.2">
      <c r="K723" s="333"/>
      <c r="L723" s="334"/>
      <c r="M723" s="332"/>
      <c r="N723" s="335"/>
    </row>
    <row r="724" spans="11:14" x14ac:dyDescent="0.2">
      <c r="K724" s="333"/>
      <c r="L724" s="334"/>
      <c r="M724" s="332"/>
      <c r="N724" s="335"/>
    </row>
    <row r="725" spans="11:14" x14ac:dyDescent="0.2">
      <c r="K725" s="333"/>
      <c r="L725" s="334"/>
      <c r="M725" s="332"/>
      <c r="N725" s="335"/>
    </row>
    <row r="726" spans="11:14" x14ac:dyDescent="0.2">
      <c r="K726" s="333"/>
      <c r="L726" s="334"/>
      <c r="M726" s="332"/>
      <c r="N726" s="335"/>
    </row>
    <row r="727" spans="11:14" x14ac:dyDescent="0.2">
      <c r="K727" s="333"/>
      <c r="L727" s="334"/>
      <c r="M727" s="332"/>
      <c r="N727" s="335"/>
    </row>
    <row r="728" spans="11:14" x14ac:dyDescent="0.2">
      <c r="K728" s="333"/>
      <c r="L728" s="334"/>
      <c r="M728" s="332"/>
      <c r="N728" s="335"/>
    </row>
    <row r="729" spans="11:14" x14ac:dyDescent="0.2">
      <c r="K729" s="333"/>
      <c r="L729" s="334"/>
      <c r="M729" s="332"/>
      <c r="N729" s="335"/>
    </row>
    <row r="730" spans="11:14" x14ac:dyDescent="0.2">
      <c r="K730" s="333"/>
      <c r="L730" s="334"/>
      <c r="M730" s="332"/>
      <c r="N730" s="335"/>
    </row>
    <row r="731" spans="11:14" x14ac:dyDescent="0.2">
      <c r="K731" s="333"/>
      <c r="L731" s="334"/>
      <c r="M731" s="332"/>
      <c r="N731" s="335"/>
    </row>
    <row r="732" spans="11:14" x14ac:dyDescent="0.2">
      <c r="K732" s="333"/>
      <c r="L732" s="334"/>
      <c r="M732" s="332"/>
      <c r="N732" s="335"/>
    </row>
    <row r="733" spans="11:14" x14ac:dyDescent="0.2">
      <c r="K733" s="333"/>
      <c r="L733" s="334"/>
      <c r="M733" s="332"/>
      <c r="N733" s="335"/>
    </row>
    <row r="734" spans="11:14" x14ac:dyDescent="0.2">
      <c r="K734" s="333"/>
      <c r="L734" s="334"/>
      <c r="M734" s="332"/>
      <c r="N734" s="335"/>
    </row>
    <row r="735" spans="11:14" x14ac:dyDescent="0.2">
      <c r="K735" s="333"/>
      <c r="L735" s="334"/>
      <c r="M735" s="332"/>
      <c r="N735" s="335"/>
    </row>
    <row r="736" spans="11:14" x14ac:dyDescent="0.2">
      <c r="K736" s="333"/>
      <c r="L736" s="334"/>
      <c r="M736" s="332"/>
      <c r="N736" s="335"/>
    </row>
    <row r="737" spans="11:14" x14ac:dyDescent="0.2">
      <c r="K737" s="333"/>
      <c r="L737" s="334"/>
      <c r="M737" s="332"/>
      <c r="N737" s="335"/>
    </row>
    <row r="738" spans="11:14" x14ac:dyDescent="0.2">
      <c r="K738" s="333"/>
      <c r="L738" s="334"/>
      <c r="M738" s="332"/>
      <c r="N738" s="335"/>
    </row>
    <row r="739" spans="11:14" x14ac:dyDescent="0.2">
      <c r="K739" s="333"/>
      <c r="L739" s="334"/>
      <c r="M739" s="332"/>
      <c r="N739" s="335"/>
    </row>
    <row r="740" spans="11:14" x14ac:dyDescent="0.2">
      <c r="K740" s="333"/>
      <c r="L740" s="334"/>
      <c r="M740" s="332"/>
      <c r="N740" s="335"/>
    </row>
    <row r="741" spans="11:14" x14ac:dyDescent="0.2">
      <c r="K741" s="333"/>
      <c r="L741" s="334"/>
      <c r="M741" s="332"/>
      <c r="N741" s="335"/>
    </row>
    <row r="742" spans="11:14" x14ac:dyDescent="0.2">
      <c r="K742" s="333"/>
      <c r="L742" s="334"/>
      <c r="M742" s="332"/>
      <c r="N742" s="335"/>
    </row>
    <row r="743" spans="11:14" x14ac:dyDescent="0.2">
      <c r="K743" s="333"/>
      <c r="L743" s="334"/>
      <c r="M743" s="332"/>
      <c r="N743" s="335"/>
    </row>
    <row r="744" spans="11:14" x14ac:dyDescent="0.2">
      <c r="K744" s="333"/>
      <c r="L744" s="334"/>
      <c r="M744" s="332"/>
      <c r="N744" s="335"/>
    </row>
    <row r="745" spans="11:14" x14ac:dyDescent="0.2">
      <c r="K745" s="333"/>
      <c r="L745" s="334"/>
      <c r="M745" s="332"/>
      <c r="N745" s="335"/>
    </row>
    <row r="746" spans="11:14" x14ac:dyDescent="0.2">
      <c r="K746" s="333"/>
      <c r="L746" s="334"/>
      <c r="M746" s="332"/>
      <c r="N746" s="335"/>
    </row>
    <row r="747" spans="11:14" x14ac:dyDescent="0.2">
      <c r="K747" s="333"/>
      <c r="L747" s="334"/>
      <c r="M747" s="332"/>
      <c r="N747" s="335"/>
    </row>
    <row r="748" spans="11:14" x14ac:dyDescent="0.2">
      <c r="K748" s="333"/>
      <c r="L748" s="334"/>
      <c r="M748" s="332"/>
      <c r="N748" s="335"/>
    </row>
    <row r="749" spans="11:14" x14ac:dyDescent="0.2">
      <c r="K749" s="333"/>
      <c r="L749" s="334"/>
      <c r="M749" s="332"/>
      <c r="N749" s="335"/>
    </row>
    <row r="750" spans="11:14" x14ac:dyDescent="0.2">
      <c r="K750" s="333"/>
      <c r="L750" s="334"/>
      <c r="M750" s="332"/>
      <c r="N750" s="335"/>
    </row>
    <row r="751" spans="11:14" x14ac:dyDescent="0.2">
      <c r="K751" s="333"/>
      <c r="L751" s="334"/>
      <c r="M751" s="332"/>
      <c r="N751" s="335"/>
    </row>
    <row r="752" spans="11:14" x14ac:dyDescent="0.2">
      <c r="K752" s="333"/>
      <c r="L752" s="334"/>
      <c r="M752" s="332"/>
      <c r="N752" s="335"/>
    </row>
    <row r="753" spans="11:14" x14ac:dyDescent="0.2">
      <c r="K753" s="333"/>
      <c r="L753" s="334"/>
      <c r="M753" s="332"/>
      <c r="N753" s="335"/>
    </row>
    <row r="754" spans="11:14" x14ac:dyDescent="0.2">
      <c r="K754" s="333"/>
      <c r="L754" s="334"/>
      <c r="M754" s="332"/>
      <c r="N754" s="335"/>
    </row>
    <row r="755" spans="11:14" x14ac:dyDescent="0.2">
      <c r="K755" s="333"/>
      <c r="L755" s="334"/>
      <c r="M755" s="332"/>
      <c r="N755" s="335"/>
    </row>
    <row r="756" spans="11:14" x14ac:dyDescent="0.2">
      <c r="K756" s="333"/>
      <c r="L756" s="334"/>
      <c r="M756" s="332"/>
      <c r="N756" s="335"/>
    </row>
    <row r="757" spans="11:14" x14ac:dyDescent="0.2">
      <c r="K757" s="333"/>
      <c r="L757" s="334"/>
      <c r="M757" s="332"/>
      <c r="N757" s="335"/>
    </row>
    <row r="758" spans="11:14" x14ac:dyDescent="0.2">
      <c r="K758" s="333"/>
      <c r="L758" s="334"/>
      <c r="M758" s="332"/>
      <c r="N758" s="335"/>
    </row>
    <row r="759" spans="11:14" x14ac:dyDescent="0.2">
      <c r="K759" s="333"/>
      <c r="L759" s="334"/>
      <c r="M759" s="332"/>
      <c r="N759" s="335"/>
    </row>
    <row r="760" spans="11:14" x14ac:dyDescent="0.2">
      <c r="K760" s="333"/>
      <c r="L760" s="334"/>
      <c r="M760" s="332"/>
      <c r="N760" s="335"/>
    </row>
    <row r="761" spans="11:14" x14ac:dyDescent="0.2">
      <c r="K761" s="333"/>
      <c r="L761" s="334"/>
      <c r="M761" s="332"/>
      <c r="N761" s="335"/>
    </row>
    <row r="762" spans="11:14" x14ac:dyDescent="0.2">
      <c r="K762" s="333"/>
      <c r="L762" s="334"/>
      <c r="M762" s="332"/>
      <c r="N762" s="335"/>
    </row>
    <row r="763" spans="11:14" x14ac:dyDescent="0.2">
      <c r="K763" s="333"/>
      <c r="L763" s="334"/>
      <c r="M763" s="332"/>
      <c r="N763" s="335"/>
    </row>
    <row r="764" spans="11:14" x14ac:dyDescent="0.2">
      <c r="K764" s="333"/>
      <c r="L764" s="334"/>
      <c r="M764" s="332"/>
      <c r="N764" s="335"/>
    </row>
    <row r="765" spans="11:14" x14ac:dyDescent="0.2">
      <c r="K765" s="333"/>
      <c r="L765" s="334"/>
      <c r="M765" s="332"/>
      <c r="N765" s="335"/>
    </row>
    <row r="766" spans="11:14" x14ac:dyDescent="0.2">
      <c r="K766" s="333"/>
      <c r="L766" s="334"/>
      <c r="M766" s="332"/>
      <c r="N766" s="335"/>
    </row>
    <row r="767" spans="11:14" x14ac:dyDescent="0.2">
      <c r="K767" s="333"/>
      <c r="L767" s="334"/>
      <c r="M767" s="332"/>
      <c r="N767" s="335"/>
    </row>
    <row r="768" spans="11:14" x14ac:dyDescent="0.2">
      <c r="K768" s="333"/>
      <c r="L768" s="334"/>
      <c r="M768" s="332"/>
      <c r="N768" s="335"/>
    </row>
    <row r="769" spans="11:14" x14ac:dyDescent="0.2">
      <c r="K769" s="333"/>
      <c r="L769" s="334"/>
      <c r="M769" s="332"/>
      <c r="N769" s="335"/>
    </row>
    <row r="770" spans="11:14" x14ac:dyDescent="0.2">
      <c r="K770" s="333"/>
      <c r="L770" s="334"/>
      <c r="M770" s="332"/>
      <c r="N770" s="335"/>
    </row>
    <row r="771" spans="11:14" x14ac:dyDescent="0.2">
      <c r="K771" s="333"/>
      <c r="L771" s="334"/>
      <c r="M771" s="332"/>
      <c r="N771" s="335"/>
    </row>
    <row r="772" spans="11:14" x14ac:dyDescent="0.2">
      <c r="K772" s="333"/>
      <c r="L772" s="334"/>
      <c r="M772" s="332"/>
      <c r="N772" s="335"/>
    </row>
    <row r="773" spans="11:14" x14ac:dyDescent="0.2">
      <c r="K773" s="333"/>
      <c r="L773" s="334"/>
      <c r="M773" s="332"/>
      <c r="N773" s="335"/>
    </row>
    <row r="774" spans="11:14" x14ac:dyDescent="0.2">
      <c r="K774" s="333"/>
      <c r="L774" s="334"/>
      <c r="M774" s="332"/>
      <c r="N774" s="335"/>
    </row>
    <row r="775" spans="11:14" x14ac:dyDescent="0.2">
      <c r="K775" s="333"/>
      <c r="L775" s="334"/>
      <c r="M775" s="332"/>
      <c r="N775" s="335"/>
    </row>
    <row r="776" spans="11:14" x14ac:dyDescent="0.2">
      <c r="K776" s="333"/>
      <c r="L776" s="334"/>
      <c r="M776" s="332"/>
      <c r="N776" s="335"/>
    </row>
    <row r="777" spans="11:14" x14ac:dyDescent="0.2">
      <c r="K777" s="333"/>
      <c r="L777" s="334"/>
      <c r="M777" s="332"/>
      <c r="N777" s="335"/>
    </row>
    <row r="778" spans="11:14" x14ac:dyDescent="0.2">
      <c r="K778" s="333"/>
      <c r="L778" s="334"/>
      <c r="M778" s="332"/>
      <c r="N778" s="335"/>
    </row>
    <row r="779" spans="11:14" x14ac:dyDescent="0.2">
      <c r="K779" s="333"/>
      <c r="L779" s="334"/>
      <c r="M779" s="332"/>
      <c r="N779" s="335"/>
    </row>
    <row r="780" spans="11:14" x14ac:dyDescent="0.2">
      <c r="K780" s="333"/>
      <c r="L780" s="334"/>
      <c r="M780" s="332"/>
      <c r="N780" s="335"/>
    </row>
    <row r="781" spans="11:14" x14ac:dyDescent="0.2">
      <c r="K781" s="333"/>
      <c r="L781" s="334"/>
      <c r="M781" s="332"/>
      <c r="N781" s="335"/>
    </row>
    <row r="782" spans="11:14" x14ac:dyDescent="0.2">
      <c r="K782" s="333"/>
      <c r="L782" s="334"/>
      <c r="M782" s="332"/>
      <c r="N782" s="335"/>
    </row>
    <row r="783" spans="11:14" x14ac:dyDescent="0.2">
      <c r="K783" s="333"/>
      <c r="L783" s="334"/>
      <c r="M783" s="332"/>
      <c r="N783" s="335"/>
    </row>
    <row r="784" spans="11:14" x14ac:dyDescent="0.2">
      <c r="K784" s="333"/>
      <c r="L784" s="334"/>
      <c r="M784" s="332"/>
      <c r="N784" s="335"/>
    </row>
    <row r="785" spans="11:14" x14ac:dyDescent="0.2">
      <c r="K785" s="333"/>
      <c r="L785" s="334"/>
      <c r="M785" s="332"/>
      <c r="N785" s="335"/>
    </row>
    <row r="786" spans="11:14" x14ac:dyDescent="0.2">
      <c r="K786" s="333"/>
      <c r="L786" s="334"/>
      <c r="M786" s="332"/>
      <c r="N786" s="335"/>
    </row>
    <row r="787" spans="11:14" x14ac:dyDescent="0.2">
      <c r="K787" s="333"/>
      <c r="L787" s="334"/>
      <c r="M787" s="332"/>
      <c r="N787" s="335"/>
    </row>
    <row r="788" spans="11:14" x14ac:dyDescent="0.2">
      <c r="K788" s="333"/>
      <c r="L788" s="334"/>
      <c r="M788" s="332"/>
      <c r="N788" s="335"/>
    </row>
    <row r="789" spans="11:14" x14ac:dyDescent="0.2">
      <c r="K789" s="333"/>
      <c r="L789" s="334"/>
      <c r="M789" s="332"/>
      <c r="N789" s="335"/>
    </row>
    <row r="790" spans="11:14" x14ac:dyDescent="0.2">
      <c r="K790" s="333"/>
      <c r="L790" s="334"/>
      <c r="M790" s="332"/>
      <c r="N790" s="335"/>
    </row>
    <row r="791" spans="11:14" x14ac:dyDescent="0.2">
      <c r="K791" s="333"/>
      <c r="L791" s="334"/>
      <c r="M791" s="332"/>
      <c r="N791" s="335"/>
    </row>
    <row r="792" spans="11:14" x14ac:dyDescent="0.2">
      <c r="K792" s="333"/>
      <c r="L792" s="334"/>
      <c r="M792" s="332"/>
      <c r="N792" s="335"/>
    </row>
    <row r="793" spans="11:14" x14ac:dyDescent="0.2">
      <c r="K793" s="333"/>
      <c r="L793" s="334"/>
      <c r="M793" s="332"/>
      <c r="N793" s="335"/>
    </row>
    <row r="794" spans="11:14" x14ac:dyDescent="0.2">
      <c r="K794" s="333"/>
      <c r="L794" s="334"/>
      <c r="M794" s="332"/>
      <c r="N794" s="335"/>
    </row>
    <row r="795" spans="11:14" x14ac:dyDescent="0.2">
      <c r="K795" s="333"/>
      <c r="L795" s="334"/>
      <c r="M795" s="332"/>
      <c r="N795" s="335"/>
    </row>
    <row r="796" spans="11:14" x14ac:dyDescent="0.2">
      <c r="K796" s="333"/>
      <c r="L796" s="334"/>
      <c r="M796" s="332"/>
      <c r="N796" s="335"/>
    </row>
    <row r="797" spans="11:14" x14ac:dyDescent="0.2">
      <c r="K797" s="333"/>
      <c r="L797" s="334"/>
      <c r="M797" s="332"/>
      <c r="N797" s="335"/>
    </row>
    <row r="798" spans="11:14" x14ac:dyDescent="0.2">
      <c r="K798" s="333"/>
      <c r="L798" s="334"/>
      <c r="M798" s="332"/>
      <c r="N798" s="335"/>
    </row>
    <row r="799" spans="11:14" x14ac:dyDescent="0.2">
      <c r="K799" s="333"/>
      <c r="L799" s="334"/>
      <c r="M799" s="332"/>
      <c r="N799" s="335"/>
    </row>
    <row r="800" spans="11:14" x14ac:dyDescent="0.2">
      <c r="K800" s="333"/>
      <c r="L800" s="334"/>
      <c r="M800" s="332"/>
      <c r="N800" s="335"/>
    </row>
    <row r="801" spans="11:14" x14ac:dyDescent="0.2">
      <c r="K801" s="333"/>
      <c r="L801" s="334"/>
      <c r="M801" s="332"/>
      <c r="N801" s="335"/>
    </row>
    <row r="802" spans="11:14" x14ac:dyDescent="0.2">
      <c r="K802" s="333"/>
      <c r="L802" s="334"/>
      <c r="M802" s="332"/>
      <c r="N802" s="335"/>
    </row>
    <row r="803" spans="11:14" x14ac:dyDescent="0.2">
      <c r="K803" s="333"/>
      <c r="L803" s="334"/>
      <c r="M803" s="332"/>
      <c r="N803" s="335"/>
    </row>
    <row r="804" spans="11:14" x14ac:dyDescent="0.2">
      <c r="K804" s="333"/>
      <c r="L804" s="334"/>
      <c r="M804" s="332"/>
      <c r="N804" s="335"/>
    </row>
    <row r="805" spans="11:14" x14ac:dyDescent="0.2">
      <c r="K805" s="333"/>
      <c r="L805" s="334"/>
      <c r="M805" s="332"/>
      <c r="N805" s="335"/>
    </row>
    <row r="806" spans="11:14" x14ac:dyDescent="0.2">
      <c r="K806" s="333"/>
      <c r="L806" s="334"/>
      <c r="M806" s="332"/>
      <c r="N806" s="335"/>
    </row>
    <row r="807" spans="11:14" x14ac:dyDescent="0.2">
      <c r="K807" s="333"/>
      <c r="L807" s="334"/>
      <c r="M807" s="332"/>
      <c r="N807" s="335"/>
    </row>
    <row r="808" spans="11:14" x14ac:dyDescent="0.2">
      <c r="K808" s="333"/>
      <c r="L808" s="334"/>
      <c r="M808" s="332"/>
      <c r="N808" s="335"/>
    </row>
    <row r="809" spans="11:14" x14ac:dyDescent="0.2">
      <c r="K809" s="333"/>
      <c r="L809" s="334"/>
      <c r="M809" s="332"/>
      <c r="N809" s="335"/>
    </row>
    <row r="810" spans="11:14" x14ac:dyDescent="0.2">
      <c r="K810" s="333"/>
      <c r="L810" s="334"/>
      <c r="M810" s="332"/>
      <c r="N810" s="335"/>
    </row>
    <row r="811" spans="11:14" x14ac:dyDescent="0.2">
      <c r="K811" s="333"/>
      <c r="L811" s="334"/>
      <c r="M811" s="332"/>
      <c r="N811" s="335"/>
    </row>
    <row r="812" spans="11:14" x14ac:dyDescent="0.2">
      <c r="K812" s="333"/>
      <c r="L812" s="334"/>
      <c r="M812" s="332"/>
      <c r="N812" s="335"/>
    </row>
    <row r="813" spans="11:14" x14ac:dyDescent="0.2">
      <c r="K813" s="333"/>
      <c r="L813" s="334"/>
      <c r="M813" s="332"/>
      <c r="N813" s="335"/>
    </row>
    <row r="814" spans="11:14" x14ac:dyDescent="0.2">
      <c r="K814" s="333"/>
      <c r="L814" s="334"/>
      <c r="M814" s="332"/>
      <c r="N814" s="335"/>
    </row>
    <row r="815" spans="11:14" x14ac:dyDescent="0.2">
      <c r="K815" s="333"/>
      <c r="L815" s="334"/>
      <c r="M815" s="332"/>
      <c r="N815" s="335"/>
    </row>
    <row r="816" spans="11:14" x14ac:dyDescent="0.2">
      <c r="K816" s="333"/>
      <c r="L816" s="334"/>
      <c r="M816" s="332"/>
      <c r="N816" s="335"/>
    </row>
    <row r="817" spans="11:14" x14ac:dyDescent="0.2">
      <c r="K817" s="333"/>
      <c r="L817" s="334"/>
      <c r="M817" s="332"/>
      <c r="N817" s="335"/>
    </row>
    <row r="818" spans="11:14" x14ac:dyDescent="0.2">
      <c r="K818" s="333"/>
      <c r="L818" s="334"/>
      <c r="M818" s="332"/>
      <c r="N818" s="335"/>
    </row>
    <row r="819" spans="11:14" x14ac:dyDescent="0.2">
      <c r="K819" s="333"/>
      <c r="L819" s="334"/>
      <c r="M819" s="332"/>
      <c r="N819" s="335"/>
    </row>
    <row r="820" spans="11:14" x14ac:dyDescent="0.2">
      <c r="K820" s="333"/>
      <c r="L820" s="334"/>
      <c r="M820" s="332"/>
      <c r="N820" s="335"/>
    </row>
    <row r="821" spans="11:14" x14ac:dyDescent="0.2">
      <c r="K821" s="333"/>
      <c r="L821" s="334"/>
      <c r="M821" s="332"/>
      <c r="N821" s="335"/>
    </row>
    <row r="822" spans="11:14" x14ac:dyDescent="0.2">
      <c r="K822" s="333"/>
      <c r="L822" s="334"/>
      <c r="M822" s="332"/>
      <c r="N822" s="335"/>
    </row>
    <row r="823" spans="11:14" x14ac:dyDescent="0.2">
      <c r="K823" s="333"/>
      <c r="L823" s="334"/>
      <c r="M823" s="332"/>
      <c r="N823" s="335"/>
    </row>
    <row r="824" spans="11:14" x14ac:dyDescent="0.2">
      <c r="K824" s="333"/>
      <c r="L824" s="334"/>
      <c r="M824" s="332"/>
      <c r="N824" s="335"/>
    </row>
    <row r="825" spans="11:14" x14ac:dyDescent="0.2">
      <c r="K825" s="333"/>
      <c r="L825" s="334"/>
      <c r="M825" s="332"/>
      <c r="N825" s="335"/>
    </row>
    <row r="826" spans="11:14" x14ac:dyDescent="0.2">
      <c r="K826" s="333"/>
      <c r="L826" s="334"/>
      <c r="M826" s="332"/>
      <c r="N826" s="335"/>
    </row>
    <row r="827" spans="11:14" x14ac:dyDescent="0.2">
      <c r="K827" s="333"/>
      <c r="L827" s="334"/>
      <c r="M827" s="332"/>
      <c r="N827" s="335"/>
    </row>
    <row r="828" spans="11:14" x14ac:dyDescent="0.2">
      <c r="K828" s="333"/>
      <c r="L828" s="334"/>
      <c r="M828" s="332"/>
      <c r="N828" s="335"/>
    </row>
    <row r="829" spans="11:14" x14ac:dyDescent="0.2">
      <c r="K829" s="333"/>
      <c r="L829" s="334"/>
      <c r="M829" s="332"/>
      <c r="N829" s="335"/>
    </row>
    <row r="830" spans="11:14" x14ac:dyDescent="0.2">
      <c r="K830" s="333"/>
      <c r="L830" s="334"/>
      <c r="M830" s="332"/>
      <c r="N830" s="335"/>
    </row>
    <row r="831" spans="11:14" x14ac:dyDescent="0.2">
      <c r="K831" s="333"/>
      <c r="L831" s="334"/>
      <c r="M831" s="332"/>
      <c r="N831" s="335"/>
    </row>
    <row r="832" spans="11:14" x14ac:dyDescent="0.2">
      <c r="K832" s="333"/>
      <c r="L832" s="334"/>
      <c r="M832" s="332"/>
      <c r="N832" s="335"/>
    </row>
    <row r="833" spans="11:14" x14ac:dyDescent="0.2">
      <c r="K833" s="333"/>
      <c r="L833" s="334"/>
      <c r="M833" s="332"/>
      <c r="N833" s="335"/>
    </row>
    <row r="834" spans="11:14" x14ac:dyDescent="0.2">
      <c r="K834" s="333"/>
      <c r="L834" s="334"/>
      <c r="M834" s="332"/>
      <c r="N834" s="335"/>
    </row>
    <row r="835" spans="11:14" x14ac:dyDescent="0.2">
      <c r="K835" s="333"/>
      <c r="L835" s="334"/>
      <c r="M835" s="332"/>
      <c r="N835" s="335"/>
    </row>
    <row r="836" spans="11:14" x14ac:dyDescent="0.2">
      <c r="K836" s="333"/>
      <c r="L836" s="334"/>
      <c r="M836" s="332"/>
      <c r="N836" s="335"/>
    </row>
    <row r="837" spans="11:14" x14ac:dyDescent="0.2">
      <c r="K837" s="333"/>
      <c r="L837" s="334"/>
      <c r="M837" s="332"/>
      <c r="N837" s="335"/>
    </row>
    <row r="838" spans="11:14" x14ac:dyDescent="0.2">
      <c r="K838" s="333"/>
      <c r="L838" s="334"/>
      <c r="M838" s="332"/>
      <c r="N838" s="335"/>
    </row>
    <row r="839" spans="11:14" x14ac:dyDescent="0.2">
      <c r="K839" s="333"/>
      <c r="L839" s="334"/>
      <c r="M839" s="332"/>
      <c r="N839" s="335"/>
    </row>
    <row r="840" spans="11:14" x14ac:dyDescent="0.2">
      <c r="K840" s="333"/>
      <c r="L840" s="334"/>
      <c r="M840" s="332"/>
      <c r="N840" s="335"/>
    </row>
    <row r="841" spans="11:14" x14ac:dyDescent="0.2">
      <c r="K841" s="333"/>
      <c r="L841" s="334"/>
      <c r="M841" s="332"/>
      <c r="N841" s="335"/>
    </row>
    <row r="842" spans="11:14" x14ac:dyDescent="0.2">
      <c r="K842" s="333"/>
      <c r="L842" s="334"/>
      <c r="M842" s="332"/>
      <c r="N842" s="335"/>
    </row>
    <row r="843" spans="11:14" x14ac:dyDescent="0.2">
      <c r="K843" s="333"/>
      <c r="L843" s="334"/>
      <c r="M843" s="332"/>
      <c r="N843" s="335"/>
    </row>
    <row r="844" spans="11:14" x14ac:dyDescent="0.2">
      <c r="K844" s="333"/>
      <c r="L844" s="334"/>
      <c r="M844" s="332"/>
      <c r="N844" s="335"/>
    </row>
    <row r="845" spans="11:14" x14ac:dyDescent="0.2">
      <c r="K845" s="333"/>
      <c r="L845" s="334"/>
      <c r="M845" s="332"/>
      <c r="N845" s="335"/>
    </row>
    <row r="846" spans="11:14" x14ac:dyDescent="0.2">
      <c r="K846" s="333"/>
      <c r="L846" s="334"/>
      <c r="M846" s="332"/>
      <c r="N846" s="335"/>
    </row>
    <row r="847" spans="11:14" x14ac:dyDescent="0.2">
      <c r="K847" s="333"/>
      <c r="L847" s="334"/>
      <c r="M847" s="332"/>
      <c r="N847" s="335"/>
    </row>
    <row r="848" spans="11:14" x14ac:dyDescent="0.2">
      <c r="K848" s="333"/>
      <c r="L848" s="334"/>
      <c r="M848" s="332"/>
      <c r="N848" s="335"/>
    </row>
    <row r="849" spans="11:14" x14ac:dyDescent="0.2">
      <c r="K849" s="333"/>
      <c r="L849" s="334"/>
      <c r="M849" s="332"/>
      <c r="N849" s="335"/>
    </row>
    <row r="850" spans="11:14" x14ac:dyDescent="0.2">
      <c r="K850" s="333"/>
      <c r="L850" s="334"/>
      <c r="M850" s="332"/>
      <c r="N850" s="335"/>
    </row>
    <row r="851" spans="11:14" x14ac:dyDescent="0.2">
      <c r="K851" s="333"/>
      <c r="L851" s="334"/>
      <c r="M851" s="332"/>
      <c r="N851" s="335"/>
    </row>
    <row r="852" spans="11:14" x14ac:dyDescent="0.2">
      <c r="K852" s="333"/>
      <c r="L852" s="334"/>
      <c r="M852" s="332"/>
      <c r="N852" s="335"/>
    </row>
    <row r="853" spans="11:14" x14ac:dyDescent="0.2">
      <c r="K853" s="333"/>
      <c r="L853" s="334"/>
      <c r="M853" s="332"/>
      <c r="N853" s="335"/>
    </row>
    <row r="854" spans="11:14" x14ac:dyDescent="0.2">
      <c r="K854" s="333"/>
      <c r="L854" s="334"/>
      <c r="M854" s="332"/>
      <c r="N854" s="335"/>
    </row>
    <row r="855" spans="11:14" x14ac:dyDescent="0.2">
      <c r="K855" s="333"/>
      <c r="L855" s="334"/>
      <c r="M855" s="332"/>
      <c r="N855" s="335"/>
    </row>
    <row r="856" spans="11:14" x14ac:dyDescent="0.2">
      <c r="K856" s="333"/>
      <c r="L856" s="334"/>
      <c r="M856" s="332"/>
      <c r="N856" s="335"/>
    </row>
    <row r="857" spans="11:14" x14ac:dyDescent="0.2">
      <c r="K857" s="333"/>
      <c r="L857" s="334"/>
      <c r="M857" s="332"/>
      <c r="N857" s="335"/>
    </row>
    <row r="858" spans="11:14" x14ac:dyDescent="0.2">
      <c r="K858" s="333"/>
      <c r="L858" s="334"/>
      <c r="M858" s="332"/>
      <c r="N858" s="335"/>
    </row>
    <row r="859" spans="11:14" x14ac:dyDescent="0.2">
      <c r="K859" s="333"/>
      <c r="L859" s="334"/>
      <c r="M859" s="332"/>
      <c r="N859" s="335"/>
    </row>
    <row r="860" spans="11:14" x14ac:dyDescent="0.2">
      <c r="K860" s="333"/>
      <c r="L860" s="334"/>
      <c r="M860" s="332"/>
      <c r="N860" s="335"/>
    </row>
    <row r="861" spans="11:14" x14ac:dyDescent="0.2">
      <c r="K861" s="333"/>
      <c r="L861" s="334"/>
      <c r="M861" s="332"/>
      <c r="N861" s="335"/>
    </row>
    <row r="862" spans="11:14" x14ac:dyDescent="0.2">
      <c r="K862" s="333"/>
      <c r="L862" s="334"/>
      <c r="M862" s="332"/>
      <c r="N862" s="335"/>
    </row>
    <row r="863" spans="11:14" x14ac:dyDescent="0.2">
      <c r="K863" s="333"/>
      <c r="L863" s="334"/>
      <c r="M863" s="332"/>
      <c r="N863" s="335"/>
    </row>
    <row r="864" spans="11:14" x14ac:dyDescent="0.2">
      <c r="K864" s="333"/>
      <c r="L864" s="334"/>
      <c r="M864" s="332"/>
      <c r="N864" s="335"/>
    </row>
    <row r="865" spans="11:14" x14ac:dyDescent="0.2">
      <c r="K865" s="333"/>
      <c r="L865" s="334"/>
      <c r="M865" s="332"/>
      <c r="N865" s="335"/>
    </row>
    <row r="866" spans="11:14" x14ac:dyDescent="0.2">
      <c r="K866" s="333"/>
      <c r="L866" s="334"/>
      <c r="M866" s="332"/>
      <c r="N866" s="335"/>
    </row>
    <row r="867" spans="11:14" x14ac:dyDescent="0.2">
      <c r="K867" s="333"/>
      <c r="L867" s="334"/>
      <c r="M867" s="332"/>
      <c r="N867" s="335"/>
    </row>
    <row r="868" spans="11:14" x14ac:dyDescent="0.2">
      <c r="K868" s="333"/>
      <c r="L868" s="334"/>
      <c r="M868" s="332"/>
      <c r="N868" s="335"/>
    </row>
    <row r="869" spans="11:14" x14ac:dyDescent="0.2">
      <c r="K869" s="333"/>
      <c r="L869" s="334"/>
      <c r="M869" s="332"/>
      <c r="N869" s="335"/>
    </row>
    <row r="870" spans="11:14" x14ac:dyDescent="0.2">
      <c r="K870" s="333"/>
      <c r="L870" s="334"/>
      <c r="M870" s="332"/>
      <c r="N870" s="335"/>
    </row>
    <row r="871" spans="11:14" x14ac:dyDescent="0.2">
      <c r="K871" s="333"/>
      <c r="L871" s="334"/>
      <c r="M871" s="332"/>
      <c r="N871" s="335"/>
    </row>
    <row r="872" spans="11:14" x14ac:dyDescent="0.2">
      <c r="K872" s="333"/>
      <c r="L872" s="334"/>
      <c r="M872" s="332"/>
      <c r="N872" s="335"/>
    </row>
    <row r="873" spans="11:14" x14ac:dyDescent="0.2">
      <c r="K873" s="333"/>
      <c r="L873" s="334"/>
      <c r="M873" s="332"/>
      <c r="N873" s="335"/>
    </row>
    <row r="874" spans="11:14" x14ac:dyDescent="0.2">
      <c r="K874" s="333"/>
      <c r="L874" s="334"/>
      <c r="M874" s="332"/>
      <c r="N874" s="335"/>
    </row>
    <row r="875" spans="11:14" x14ac:dyDescent="0.2">
      <c r="K875" s="333"/>
      <c r="L875" s="334"/>
      <c r="M875" s="332"/>
      <c r="N875" s="335"/>
    </row>
    <row r="876" spans="11:14" x14ac:dyDescent="0.2">
      <c r="K876" s="333"/>
      <c r="L876" s="334"/>
      <c r="M876" s="332"/>
      <c r="N876" s="335"/>
    </row>
    <row r="877" spans="11:14" x14ac:dyDescent="0.2">
      <c r="K877" s="333"/>
      <c r="L877" s="334"/>
      <c r="M877" s="332"/>
      <c r="N877" s="335"/>
    </row>
    <row r="878" spans="11:14" x14ac:dyDescent="0.2">
      <c r="K878" s="333"/>
      <c r="L878" s="334"/>
      <c r="M878" s="332"/>
      <c r="N878" s="335"/>
    </row>
    <row r="879" spans="11:14" x14ac:dyDescent="0.2">
      <c r="K879" s="333"/>
      <c r="L879" s="334"/>
      <c r="M879" s="332"/>
      <c r="N879" s="335"/>
    </row>
    <row r="880" spans="11:14" x14ac:dyDescent="0.2">
      <c r="K880" s="333"/>
      <c r="L880" s="334"/>
      <c r="M880" s="332"/>
      <c r="N880" s="335"/>
    </row>
    <row r="881" spans="11:14" x14ac:dyDescent="0.2">
      <c r="K881" s="333"/>
      <c r="L881" s="334"/>
      <c r="M881" s="332"/>
      <c r="N881" s="335"/>
    </row>
    <row r="882" spans="11:14" x14ac:dyDescent="0.2">
      <c r="K882" s="333"/>
      <c r="L882" s="334"/>
      <c r="M882" s="332"/>
      <c r="N882" s="335"/>
    </row>
    <row r="883" spans="11:14" x14ac:dyDescent="0.2">
      <c r="K883" s="333"/>
      <c r="L883" s="334"/>
      <c r="M883" s="332"/>
      <c r="N883" s="335"/>
    </row>
    <row r="884" spans="11:14" x14ac:dyDescent="0.2">
      <c r="K884" s="333"/>
      <c r="L884" s="334"/>
      <c r="M884" s="332"/>
      <c r="N884" s="335"/>
    </row>
    <row r="885" spans="11:14" x14ac:dyDescent="0.2">
      <c r="K885" s="333"/>
      <c r="L885" s="334"/>
      <c r="M885" s="332"/>
      <c r="N885" s="335"/>
    </row>
    <row r="886" spans="11:14" x14ac:dyDescent="0.2">
      <c r="K886" s="333"/>
      <c r="L886" s="334"/>
      <c r="M886" s="332"/>
      <c r="N886" s="335"/>
    </row>
    <row r="887" spans="11:14" x14ac:dyDescent="0.2">
      <c r="K887" s="333"/>
      <c r="L887" s="334"/>
      <c r="M887" s="332"/>
      <c r="N887" s="335"/>
    </row>
    <row r="888" spans="11:14" x14ac:dyDescent="0.2">
      <c r="K888" s="333"/>
      <c r="L888" s="334"/>
      <c r="M888" s="332"/>
      <c r="N888" s="335"/>
    </row>
    <row r="889" spans="11:14" x14ac:dyDescent="0.2">
      <c r="K889" s="333"/>
      <c r="L889" s="334"/>
      <c r="M889" s="332"/>
      <c r="N889" s="335"/>
    </row>
    <row r="890" spans="11:14" x14ac:dyDescent="0.2">
      <c r="K890" s="333"/>
      <c r="L890" s="334"/>
      <c r="M890" s="332"/>
      <c r="N890" s="335"/>
    </row>
    <row r="891" spans="11:14" x14ac:dyDescent="0.2">
      <c r="K891" s="333"/>
      <c r="L891" s="334"/>
      <c r="M891" s="332"/>
      <c r="N891" s="335"/>
    </row>
    <row r="892" spans="11:14" x14ac:dyDescent="0.2">
      <c r="K892" s="333"/>
      <c r="L892" s="334"/>
      <c r="M892" s="332"/>
      <c r="N892" s="335"/>
    </row>
    <row r="893" spans="11:14" x14ac:dyDescent="0.2">
      <c r="K893" s="333"/>
      <c r="L893" s="334"/>
      <c r="M893" s="332"/>
      <c r="N893" s="335"/>
    </row>
    <row r="894" spans="11:14" x14ac:dyDescent="0.2">
      <c r="K894" s="333"/>
      <c r="L894" s="334"/>
      <c r="M894" s="332"/>
      <c r="N894" s="335"/>
    </row>
    <row r="895" spans="11:14" x14ac:dyDescent="0.2">
      <c r="K895" s="333"/>
      <c r="L895" s="334"/>
      <c r="M895" s="332"/>
      <c r="N895" s="335"/>
    </row>
    <row r="896" spans="11:14" x14ac:dyDescent="0.2">
      <c r="K896" s="333"/>
      <c r="L896" s="334"/>
      <c r="M896" s="332"/>
      <c r="N896" s="335"/>
    </row>
    <row r="897" spans="11:14" x14ac:dyDescent="0.2">
      <c r="K897" s="333"/>
      <c r="L897" s="334"/>
      <c r="M897" s="332"/>
      <c r="N897" s="335"/>
    </row>
    <row r="898" spans="11:14" x14ac:dyDescent="0.2">
      <c r="K898" s="333"/>
      <c r="L898" s="334"/>
      <c r="M898" s="332"/>
      <c r="N898" s="335"/>
    </row>
    <row r="899" spans="11:14" x14ac:dyDescent="0.2">
      <c r="K899" s="333"/>
      <c r="L899" s="334"/>
      <c r="M899" s="332"/>
      <c r="N899" s="335"/>
    </row>
    <row r="900" spans="11:14" x14ac:dyDescent="0.2">
      <c r="K900" s="333"/>
      <c r="L900" s="334"/>
      <c r="M900" s="332"/>
      <c r="N900" s="335"/>
    </row>
    <row r="901" spans="11:14" x14ac:dyDescent="0.2">
      <c r="K901" s="333"/>
      <c r="L901" s="334"/>
      <c r="M901" s="332"/>
      <c r="N901" s="335"/>
    </row>
    <row r="902" spans="11:14" x14ac:dyDescent="0.2">
      <c r="K902" s="333"/>
      <c r="L902" s="334"/>
      <c r="M902" s="332"/>
      <c r="N902" s="335"/>
    </row>
    <row r="903" spans="11:14" x14ac:dyDescent="0.2">
      <c r="K903" s="333"/>
      <c r="L903" s="334"/>
      <c r="M903" s="332"/>
      <c r="N903" s="335"/>
    </row>
    <row r="904" spans="11:14" x14ac:dyDescent="0.2">
      <c r="K904" s="333"/>
      <c r="L904" s="334"/>
      <c r="M904" s="332"/>
      <c r="N904" s="335"/>
    </row>
    <row r="905" spans="11:14" x14ac:dyDescent="0.2">
      <c r="K905" s="333"/>
      <c r="L905" s="334"/>
      <c r="M905" s="332"/>
      <c r="N905" s="335"/>
    </row>
    <row r="906" spans="11:14" x14ac:dyDescent="0.2">
      <c r="K906" s="333"/>
      <c r="L906" s="334"/>
      <c r="M906" s="332"/>
      <c r="N906" s="335"/>
    </row>
    <row r="907" spans="11:14" x14ac:dyDescent="0.2">
      <c r="K907" s="333"/>
      <c r="L907" s="334"/>
      <c r="M907" s="332"/>
      <c r="N907" s="335"/>
    </row>
    <row r="908" spans="11:14" x14ac:dyDescent="0.2">
      <c r="K908" s="333"/>
      <c r="L908" s="334"/>
      <c r="M908" s="332"/>
      <c r="N908" s="335"/>
    </row>
    <row r="909" spans="11:14" x14ac:dyDescent="0.2">
      <c r="K909" s="333"/>
      <c r="L909" s="334"/>
      <c r="M909" s="332"/>
      <c r="N909" s="335"/>
    </row>
    <row r="910" spans="11:14" x14ac:dyDescent="0.2">
      <c r="K910" s="333"/>
      <c r="L910" s="334"/>
      <c r="M910" s="332"/>
      <c r="N910" s="335"/>
    </row>
    <row r="911" spans="11:14" x14ac:dyDescent="0.2">
      <c r="K911" s="333"/>
      <c r="L911" s="334"/>
      <c r="M911" s="332"/>
      <c r="N911" s="335"/>
    </row>
    <row r="912" spans="11:14" x14ac:dyDescent="0.2">
      <c r="K912" s="333"/>
      <c r="L912" s="334"/>
      <c r="M912" s="332"/>
      <c r="N912" s="335"/>
    </row>
    <row r="913" spans="11:14" x14ac:dyDescent="0.2">
      <c r="K913" s="333"/>
      <c r="L913" s="334"/>
      <c r="M913" s="332"/>
      <c r="N913" s="335"/>
    </row>
    <row r="914" spans="11:14" x14ac:dyDescent="0.2">
      <c r="K914" s="333"/>
      <c r="L914" s="334"/>
      <c r="M914" s="332"/>
      <c r="N914" s="335"/>
    </row>
    <row r="915" spans="11:14" x14ac:dyDescent="0.2">
      <c r="K915" s="333"/>
      <c r="L915" s="334"/>
      <c r="M915" s="332"/>
      <c r="N915" s="335"/>
    </row>
    <row r="916" spans="11:14" x14ac:dyDescent="0.2">
      <c r="K916" s="333"/>
      <c r="L916" s="334"/>
      <c r="M916" s="332"/>
      <c r="N916" s="335"/>
    </row>
    <row r="917" spans="11:14" x14ac:dyDescent="0.2">
      <c r="K917" s="333"/>
      <c r="L917" s="334"/>
      <c r="M917" s="332"/>
      <c r="N917" s="335"/>
    </row>
    <row r="918" spans="11:14" x14ac:dyDescent="0.2">
      <c r="K918" s="333"/>
      <c r="L918" s="334"/>
      <c r="M918" s="332"/>
      <c r="N918" s="335"/>
    </row>
    <row r="919" spans="11:14" x14ac:dyDescent="0.2">
      <c r="K919" s="333"/>
      <c r="L919" s="334"/>
      <c r="M919" s="332"/>
      <c r="N919" s="335"/>
    </row>
    <row r="920" spans="11:14" x14ac:dyDescent="0.2">
      <c r="K920" s="333"/>
      <c r="L920" s="334"/>
      <c r="M920" s="332"/>
      <c r="N920" s="335"/>
    </row>
    <row r="921" spans="11:14" x14ac:dyDescent="0.2">
      <c r="K921" s="333"/>
      <c r="L921" s="334"/>
      <c r="M921" s="332"/>
      <c r="N921" s="335"/>
    </row>
    <row r="922" spans="11:14" x14ac:dyDescent="0.2">
      <c r="K922" s="333"/>
      <c r="L922" s="334"/>
      <c r="M922" s="332"/>
      <c r="N922" s="335"/>
    </row>
    <row r="923" spans="11:14" x14ac:dyDescent="0.2">
      <c r="K923" s="333"/>
      <c r="L923" s="334"/>
      <c r="M923" s="332"/>
      <c r="N923" s="335"/>
    </row>
    <row r="924" spans="11:14" x14ac:dyDescent="0.2">
      <c r="K924" s="333"/>
      <c r="L924" s="334"/>
      <c r="M924" s="332"/>
      <c r="N924" s="335"/>
    </row>
    <row r="925" spans="11:14" x14ac:dyDescent="0.2">
      <c r="K925" s="333"/>
      <c r="L925" s="334"/>
      <c r="M925" s="332"/>
      <c r="N925" s="335"/>
    </row>
    <row r="926" spans="11:14" x14ac:dyDescent="0.2">
      <c r="K926" s="333"/>
      <c r="L926" s="334"/>
      <c r="M926" s="332"/>
      <c r="N926" s="335"/>
    </row>
    <row r="927" spans="11:14" x14ac:dyDescent="0.2">
      <c r="K927" s="333"/>
      <c r="L927" s="334"/>
      <c r="M927" s="332"/>
      <c r="N927" s="335"/>
    </row>
    <row r="928" spans="11:14" x14ac:dyDescent="0.2">
      <c r="K928" s="333"/>
      <c r="L928" s="334"/>
      <c r="M928" s="332"/>
      <c r="N928" s="335"/>
    </row>
    <row r="929" spans="11:14" x14ac:dyDescent="0.2">
      <c r="K929" s="333"/>
      <c r="L929" s="334"/>
      <c r="M929" s="332"/>
      <c r="N929" s="335"/>
    </row>
    <row r="930" spans="11:14" x14ac:dyDescent="0.2">
      <c r="K930" s="333"/>
      <c r="L930" s="334"/>
      <c r="M930" s="332"/>
      <c r="N930" s="335"/>
    </row>
    <row r="931" spans="11:14" x14ac:dyDescent="0.2">
      <c r="K931" s="333"/>
      <c r="L931" s="334"/>
      <c r="M931" s="332"/>
      <c r="N931" s="335"/>
    </row>
    <row r="932" spans="11:14" x14ac:dyDescent="0.2">
      <c r="K932" s="333"/>
      <c r="L932" s="334"/>
      <c r="M932" s="332"/>
      <c r="N932" s="335"/>
    </row>
    <row r="933" spans="11:14" x14ac:dyDescent="0.2">
      <c r="K933" s="333"/>
      <c r="L933" s="334"/>
      <c r="M933" s="332"/>
      <c r="N933" s="335"/>
    </row>
    <row r="934" spans="11:14" x14ac:dyDescent="0.2">
      <c r="K934" s="333"/>
      <c r="L934" s="334"/>
      <c r="M934" s="332"/>
      <c r="N934" s="335"/>
    </row>
    <row r="935" spans="11:14" x14ac:dyDescent="0.2">
      <c r="K935" s="333"/>
      <c r="L935" s="334"/>
      <c r="M935" s="332"/>
      <c r="N935" s="335"/>
    </row>
    <row r="936" spans="11:14" x14ac:dyDescent="0.2">
      <c r="K936" s="333"/>
      <c r="L936" s="334"/>
      <c r="M936" s="332"/>
      <c r="N936" s="335"/>
    </row>
    <row r="937" spans="11:14" x14ac:dyDescent="0.2">
      <c r="K937" s="333"/>
      <c r="L937" s="334"/>
      <c r="M937" s="332"/>
      <c r="N937" s="335"/>
    </row>
    <row r="938" spans="11:14" x14ac:dyDescent="0.2">
      <c r="K938" s="333"/>
      <c r="L938" s="334"/>
      <c r="M938" s="332"/>
      <c r="N938" s="335"/>
    </row>
    <row r="939" spans="11:14" x14ac:dyDescent="0.2">
      <c r="K939" s="333"/>
      <c r="L939" s="334"/>
      <c r="M939" s="332"/>
      <c r="N939" s="335"/>
    </row>
    <row r="940" spans="11:14" x14ac:dyDescent="0.2">
      <c r="K940" s="333"/>
      <c r="L940" s="334"/>
      <c r="M940" s="332"/>
      <c r="N940" s="335"/>
    </row>
    <row r="941" spans="11:14" x14ac:dyDescent="0.2">
      <c r="K941" s="333"/>
      <c r="L941" s="334"/>
      <c r="M941" s="332"/>
      <c r="N941" s="335"/>
    </row>
    <row r="942" spans="11:14" x14ac:dyDescent="0.2">
      <c r="K942" s="333"/>
      <c r="L942" s="334"/>
      <c r="M942" s="332"/>
      <c r="N942" s="335"/>
    </row>
    <row r="943" spans="11:14" x14ac:dyDescent="0.2">
      <c r="K943" s="333"/>
      <c r="L943" s="334"/>
      <c r="M943" s="332"/>
      <c r="N943" s="335"/>
    </row>
    <row r="944" spans="11:14" x14ac:dyDescent="0.2">
      <c r="K944" s="333"/>
      <c r="L944" s="334"/>
      <c r="M944" s="332"/>
      <c r="N944" s="335"/>
    </row>
    <row r="945" spans="11:14" x14ac:dyDescent="0.2">
      <c r="K945" s="333"/>
      <c r="L945" s="334"/>
      <c r="M945" s="332"/>
      <c r="N945" s="335"/>
    </row>
    <row r="946" spans="11:14" x14ac:dyDescent="0.2">
      <c r="K946" s="333"/>
      <c r="L946" s="334"/>
      <c r="M946" s="332"/>
      <c r="N946" s="335"/>
    </row>
    <row r="947" spans="11:14" x14ac:dyDescent="0.2">
      <c r="K947" s="333"/>
      <c r="L947" s="334"/>
      <c r="M947" s="332"/>
      <c r="N947" s="335"/>
    </row>
    <row r="948" spans="11:14" x14ac:dyDescent="0.2">
      <c r="K948" s="333"/>
      <c r="L948" s="334"/>
      <c r="M948" s="332"/>
      <c r="N948" s="335"/>
    </row>
    <row r="949" spans="11:14" x14ac:dyDescent="0.2">
      <c r="K949" s="333"/>
      <c r="L949" s="334"/>
      <c r="M949" s="332"/>
      <c r="N949" s="335"/>
    </row>
    <row r="950" spans="11:14" x14ac:dyDescent="0.2">
      <c r="K950" s="333"/>
      <c r="L950" s="334"/>
      <c r="M950" s="332"/>
      <c r="N950" s="335"/>
    </row>
    <row r="951" spans="11:14" x14ac:dyDescent="0.2">
      <c r="K951" s="333"/>
      <c r="L951" s="334"/>
      <c r="M951" s="332"/>
      <c r="N951" s="335"/>
    </row>
    <row r="952" spans="11:14" x14ac:dyDescent="0.2">
      <c r="K952" s="333"/>
      <c r="L952" s="334"/>
      <c r="M952" s="332"/>
      <c r="N952" s="335"/>
    </row>
    <row r="953" spans="11:14" x14ac:dyDescent="0.2">
      <c r="K953" s="333"/>
      <c r="L953" s="334"/>
      <c r="M953" s="332"/>
      <c r="N953" s="335"/>
    </row>
    <row r="954" spans="11:14" x14ac:dyDescent="0.2">
      <c r="K954" s="333"/>
      <c r="L954" s="334"/>
      <c r="M954" s="332"/>
      <c r="N954" s="335"/>
    </row>
    <row r="955" spans="11:14" x14ac:dyDescent="0.2">
      <c r="K955" s="333"/>
      <c r="L955" s="334"/>
      <c r="M955" s="332"/>
      <c r="N955" s="335"/>
    </row>
    <row r="956" spans="11:14" x14ac:dyDescent="0.2">
      <c r="K956" s="333"/>
      <c r="L956" s="334"/>
      <c r="M956" s="332"/>
      <c r="N956" s="335"/>
    </row>
    <row r="957" spans="11:14" x14ac:dyDescent="0.2">
      <c r="K957" s="333"/>
      <c r="L957" s="334"/>
      <c r="M957" s="332"/>
      <c r="N957" s="335"/>
    </row>
    <row r="958" spans="11:14" x14ac:dyDescent="0.2">
      <c r="K958" s="333"/>
      <c r="L958" s="334"/>
      <c r="M958" s="332"/>
      <c r="N958" s="335"/>
    </row>
    <row r="959" spans="11:14" x14ac:dyDescent="0.2">
      <c r="K959" s="333"/>
      <c r="L959" s="334"/>
      <c r="M959" s="332"/>
      <c r="N959" s="335"/>
    </row>
    <row r="960" spans="11:14" x14ac:dyDescent="0.2">
      <c r="K960" s="333"/>
      <c r="L960" s="334"/>
      <c r="M960" s="332"/>
      <c r="N960" s="335"/>
    </row>
    <row r="961" spans="11:14" x14ac:dyDescent="0.2">
      <c r="K961" s="333"/>
      <c r="L961" s="334"/>
      <c r="M961" s="332"/>
      <c r="N961" s="335"/>
    </row>
    <row r="962" spans="11:14" x14ac:dyDescent="0.2">
      <c r="K962" s="333"/>
      <c r="L962" s="334"/>
      <c r="M962" s="332"/>
      <c r="N962" s="335"/>
    </row>
    <row r="963" spans="11:14" x14ac:dyDescent="0.2">
      <c r="K963" s="333"/>
      <c r="L963" s="334"/>
      <c r="M963" s="332"/>
      <c r="N963" s="335"/>
    </row>
    <row r="964" spans="11:14" x14ac:dyDescent="0.2">
      <c r="K964" s="333"/>
      <c r="L964" s="334"/>
      <c r="M964" s="332"/>
      <c r="N964" s="335"/>
    </row>
    <row r="965" spans="11:14" x14ac:dyDescent="0.2">
      <c r="K965" s="333"/>
      <c r="L965" s="334"/>
      <c r="M965" s="332"/>
      <c r="N965" s="335"/>
    </row>
    <row r="966" spans="11:14" x14ac:dyDescent="0.2">
      <c r="K966" s="333"/>
      <c r="L966" s="334"/>
      <c r="M966" s="332"/>
      <c r="N966" s="335"/>
    </row>
    <row r="967" spans="11:14" x14ac:dyDescent="0.2">
      <c r="K967" s="333"/>
      <c r="L967" s="334"/>
      <c r="M967" s="332"/>
      <c r="N967" s="335"/>
    </row>
    <row r="968" spans="11:14" x14ac:dyDescent="0.2">
      <c r="K968" s="333"/>
      <c r="L968" s="334"/>
      <c r="M968" s="332"/>
      <c r="N968" s="335"/>
    </row>
    <row r="969" spans="11:14" x14ac:dyDescent="0.2">
      <c r="K969" s="333"/>
      <c r="L969" s="334"/>
      <c r="M969" s="332"/>
      <c r="N969" s="335"/>
    </row>
    <row r="970" spans="11:14" x14ac:dyDescent="0.2">
      <c r="K970" s="333"/>
      <c r="L970" s="334"/>
      <c r="M970" s="332"/>
      <c r="N970" s="335"/>
    </row>
    <row r="971" spans="11:14" x14ac:dyDescent="0.2">
      <c r="K971" s="333"/>
      <c r="L971" s="334"/>
      <c r="M971" s="332"/>
      <c r="N971" s="335"/>
    </row>
    <row r="972" spans="11:14" x14ac:dyDescent="0.2">
      <c r="K972" s="333"/>
      <c r="L972" s="334"/>
      <c r="M972" s="332"/>
      <c r="N972" s="335"/>
    </row>
    <row r="973" spans="11:14" x14ac:dyDescent="0.2">
      <c r="K973" s="333"/>
      <c r="L973" s="334"/>
      <c r="M973" s="332"/>
      <c r="N973" s="335"/>
    </row>
    <row r="974" spans="11:14" x14ac:dyDescent="0.2">
      <c r="K974" s="333"/>
      <c r="L974" s="334"/>
      <c r="M974" s="332"/>
      <c r="N974" s="335"/>
    </row>
    <row r="975" spans="11:14" x14ac:dyDescent="0.2">
      <c r="K975" s="333"/>
      <c r="L975" s="334"/>
      <c r="M975" s="332"/>
      <c r="N975" s="335"/>
    </row>
    <row r="976" spans="11:14" x14ac:dyDescent="0.2">
      <c r="K976" s="333"/>
      <c r="L976" s="334"/>
      <c r="M976" s="332"/>
      <c r="N976" s="335"/>
    </row>
    <row r="977" spans="11:14" x14ac:dyDescent="0.2">
      <c r="K977" s="333"/>
      <c r="L977" s="334"/>
      <c r="M977" s="332"/>
      <c r="N977" s="335"/>
    </row>
    <row r="978" spans="11:14" x14ac:dyDescent="0.2">
      <c r="K978" s="333"/>
      <c r="L978" s="334"/>
      <c r="M978" s="332"/>
      <c r="N978" s="335"/>
    </row>
    <row r="979" spans="11:14" x14ac:dyDescent="0.2">
      <c r="K979" s="333"/>
      <c r="L979" s="334"/>
      <c r="M979" s="332"/>
      <c r="N979" s="335"/>
    </row>
    <row r="980" spans="11:14" x14ac:dyDescent="0.2">
      <c r="K980" s="333"/>
      <c r="L980" s="334"/>
      <c r="M980" s="332"/>
      <c r="N980" s="335"/>
    </row>
    <row r="981" spans="11:14" x14ac:dyDescent="0.2">
      <c r="K981" s="333"/>
      <c r="L981" s="334"/>
      <c r="M981" s="332"/>
      <c r="N981" s="335"/>
    </row>
    <row r="982" spans="11:14" x14ac:dyDescent="0.2">
      <c r="K982" s="333"/>
      <c r="L982" s="334"/>
      <c r="M982" s="332"/>
      <c r="N982" s="335"/>
    </row>
    <row r="983" spans="11:14" x14ac:dyDescent="0.2">
      <c r="K983" s="333"/>
      <c r="L983" s="334"/>
      <c r="M983" s="332"/>
      <c r="N983" s="335"/>
    </row>
    <row r="984" spans="11:14" x14ac:dyDescent="0.2">
      <c r="K984" s="333"/>
      <c r="L984" s="334"/>
      <c r="M984" s="332"/>
      <c r="N984" s="335"/>
    </row>
    <row r="985" spans="11:14" x14ac:dyDescent="0.2">
      <c r="K985" s="333"/>
      <c r="L985" s="334"/>
      <c r="M985" s="332"/>
      <c r="N985" s="335"/>
    </row>
    <row r="986" spans="11:14" x14ac:dyDescent="0.2">
      <c r="K986" s="333"/>
      <c r="L986" s="334"/>
      <c r="M986" s="332"/>
      <c r="N986" s="335"/>
    </row>
    <row r="987" spans="11:14" x14ac:dyDescent="0.2">
      <c r="K987" s="333"/>
      <c r="L987" s="334"/>
      <c r="M987" s="332"/>
      <c r="N987" s="335"/>
    </row>
    <row r="988" spans="11:14" x14ac:dyDescent="0.2">
      <c r="K988" s="333"/>
      <c r="L988" s="334"/>
      <c r="M988" s="332"/>
      <c r="N988" s="335"/>
    </row>
    <row r="989" spans="11:14" x14ac:dyDescent="0.2">
      <c r="K989" s="333"/>
      <c r="L989" s="334"/>
      <c r="M989" s="332"/>
      <c r="N989" s="335"/>
    </row>
    <row r="990" spans="11:14" x14ac:dyDescent="0.2">
      <c r="K990" s="333"/>
      <c r="L990" s="334"/>
      <c r="M990" s="332"/>
      <c r="N990" s="335"/>
    </row>
    <row r="991" spans="11:14" x14ac:dyDescent="0.2">
      <c r="K991" s="333"/>
      <c r="L991" s="334"/>
      <c r="M991" s="332"/>
      <c r="N991" s="335"/>
    </row>
    <row r="992" spans="11:14" x14ac:dyDescent="0.2">
      <c r="K992" s="333"/>
      <c r="L992" s="334"/>
      <c r="M992" s="332"/>
      <c r="N992" s="335"/>
    </row>
    <row r="993" spans="11:14" x14ac:dyDescent="0.2">
      <c r="K993" s="333"/>
      <c r="L993" s="334"/>
      <c r="M993" s="332"/>
      <c r="N993" s="335"/>
    </row>
    <row r="994" spans="11:14" x14ac:dyDescent="0.2">
      <c r="K994" s="333"/>
      <c r="L994" s="334"/>
      <c r="M994" s="332"/>
      <c r="N994" s="335"/>
    </row>
    <row r="995" spans="11:14" x14ac:dyDescent="0.2">
      <c r="K995" s="333"/>
      <c r="L995" s="334"/>
      <c r="M995" s="332"/>
      <c r="N995" s="335"/>
    </row>
    <row r="996" spans="11:14" x14ac:dyDescent="0.2">
      <c r="K996" s="333"/>
      <c r="L996" s="334"/>
      <c r="M996" s="332"/>
      <c r="N996" s="335"/>
    </row>
    <row r="997" spans="11:14" x14ac:dyDescent="0.2">
      <c r="K997" s="333"/>
      <c r="L997" s="334"/>
      <c r="M997" s="332"/>
      <c r="N997" s="335"/>
    </row>
    <row r="998" spans="11:14" x14ac:dyDescent="0.2">
      <c r="K998" s="333"/>
      <c r="L998" s="334"/>
      <c r="M998" s="332"/>
      <c r="N998" s="335"/>
    </row>
    <row r="999" spans="11:14" x14ac:dyDescent="0.2">
      <c r="K999" s="333"/>
      <c r="L999" s="334"/>
      <c r="M999" s="332"/>
      <c r="N999" s="335"/>
    </row>
    <row r="1000" spans="11:14" x14ac:dyDescent="0.2">
      <c r="K1000" s="333"/>
      <c r="L1000" s="334"/>
      <c r="M1000" s="332"/>
      <c r="N1000" s="335"/>
    </row>
    <row r="1001" spans="11:14" x14ac:dyDescent="0.2">
      <c r="K1001" s="333"/>
      <c r="L1001" s="334"/>
      <c r="M1001" s="332"/>
      <c r="N1001" s="335"/>
    </row>
    <row r="1002" spans="11:14" x14ac:dyDescent="0.2">
      <c r="K1002" s="333"/>
      <c r="L1002" s="334"/>
      <c r="M1002" s="332"/>
      <c r="N1002" s="335"/>
    </row>
    <row r="1003" spans="11:14" x14ac:dyDescent="0.2">
      <c r="K1003" s="333"/>
      <c r="L1003" s="334"/>
      <c r="M1003" s="332"/>
      <c r="N1003" s="335"/>
    </row>
    <row r="1004" spans="11:14" x14ac:dyDescent="0.2">
      <c r="K1004" s="333"/>
      <c r="L1004" s="334"/>
      <c r="M1004" s="332"/>
      <c r="N1004" s="335"/>
    </row>
    <row r="1005" spans="11:14" x14ac:dyDescent="0.2">
      <c r="K1005" s="333"/>
      <c r="L1005" s="334"/>
      <c r="M1005" s="332"/>
      <c r="N1005" s="335"/>
    </row>
    <row r="1006" spans="11:14" x14ac:dyDescent="0.2">
      <c r="K1006" s="333"/>
      <c r="L1006" s="334"/>
      <c r="M1006" s="332"/>
      <c r="N1006" s="335"/>
    </row>
    <row r="1007" spans="11:14" x14ac:dyDescent="0.2">
      <c r="K1007" s="333"/>
      <c r="L1007" s="334"/>
      <c r="M1007" s="332"/>
      <c r="N1007" s="335"/>
    </row>
    <row r="1008" spans="11:14" x14ac:dyDescent="0.2">
      <c r="K1008" s="333"/>
      <c r="L1008" s="334"/>
      <c r="M1008" s="332"/>
      <c r="N1008" s="335"/>
    </row>
    <row r="1009" spans="11:14" x14ac:dyDescent="0.2">
      <c r="K1009" s="333"/>
      <c r="L1009" s="334"/>
      <c r="M1009" s="332"/>
      <c r="N1009" s="335"/>
    </row>
    <row r="1010" spans="11:14" x14ac:dyDescent="0.2">
      <c r="K1010" s="333"/>
      <c r="L1010" s="334"/>
      <c r="M1010" s="332"/>
      <c r="N1010" s="335"/>
    </row>
    <row r="1011" spans="11:14" x14ac:dyDescent="0.2">
      <c r="K1011" s="333"/>
      <c r="L1011" s="334"/>
      <c r="M1011" s="332"/>
      <c r="N1011" s="335"/>
    </row>
    <row r="1012" spans="11:14" x14ac:dyDescent="0.2">
      <c r="K1012" s="333"/>
      <c r="L1012" s="334"/>
      <c r="M1012" s="332"/>
      <c r="N1012" s="335"/>
    </row>
    <row r="1013" spans="11:14" x14ac:dyDescent="0.2">
      <c r="K1013" s="333"/>
      <c r="L1013" s="334"/>
      <c r="M1013" s="332"/>
      <c r="N1013" s="335"/>
    </row>
    <row r="1014" spans="11:14" x14ac:dyDescent="0.2">
      <c r="K1014" s="333"/>
      <c r="L1014" s="334"/>
      <c r="M1014" s="332"/>
      <c r="N1014" s="335"/>
    </row>
    <row r="1015" spans="11:14" x14ac:dyDescent="0.2">
      <c r="K1015" s="333"/>
      <c r="L1015" s="334"/>
      <c r="M1015" s="332"/>
      <c r="N1015" s="335"/>
    </row>
    <row r="1016" spans="11:14" x14ac:dyDescent="0.2">
      <c r="K1016" s="333"/>
      <c r="L1016" s="334"/>
      <c r="M1016" s="332"/>
      <c r="N1016" s="335"/>
    </row>
    <row r="1017" spans="11:14" x14ac:dyDescent="0.2">
      <c r="K1017" s="333"/>
      <c r="L1017" s="334"/>
      <c r="M1017" s="332"/>
      <c r="N1017" s="335"/>
    </row>
    <row r="1018" spans="11:14" x14ac:dyDescent="0.2">
      <c r="K1018" s="333"/>
      <c r="L1018" s="334"/>
      <c r="M1018" s="332"/>
      <c r="N1018" s="335"/>
    </row>
    <row r="1019" spans="11:14" x14ac:dyDescent="0.2">
      <c r="K1019" s="333"/>
      <c r="L1019" s="334"/>
      <c r="M1019" s="332"/>
      <c r="N1019" s="335"/>
    </row>
    <row r="1020" spans="11:14" x14ac:dyDescent="0.2">
      <c r="K1020" s="333"/>
      <c r="L1020" s="334"/>
      <c r="M1020" s="332"/>
      <c r="N1020" s="335"/>
    </row>
    <row r="1021" spans="11:14" x14ac:dyDescent="0.2">
      <c r="K1021" s="333"/>
      <c r="L1021" s="334"/>
      <c r="M1021" s="332"/>
      <c r="N1021" s="335"/>
    </row>
    <row r="1022" spans="11:14" x14ac:dyDescent="0.2">
      <c r="K1022" s="333"/>
      <c r="L1022" s="334"/>
      <c r="M1022" s="332"/>
      <c r="N1022" s="335"/>
    </row>
    <row r="1023" spans="11:14" x14ac:dyDescent="0.2">
      <c r="K1023" s="333"/>
      <c r="L1023" s="334"/>
      <c r="M1023" s="332"/>
      <c r="N1023" s="335"/>
    </row>
    <row r="1024" spans="11:14" x14ac:dyDescent="0.2">
      <c r="K1024" s="333"/>
      <c r="L1024" s="334"/>
      <c r="M1024" s="332"/>
      <c r="N1024" s="335"/>
    </row>
    <row r="1025" spans="11:14" x14ac:dyDescent="0.2">
      <c r="K1025" s="333"/>
      <c r="L1025" s="334"/>
      <c r="M1025" s="332"/>
      <c r="N1025" s="335"/>
    </row>
    <row r="1026" spans="11:14" x14ac:dyDescent="0.2">
      <c r="K1026" s="333"/>
      <c r="L1026" s="334"/>
      <c r="M1026" s="332"/>
      <c r="N1026" s="335"/>
    </row>
    <row r="1027" spans="11:14" x14ac:dyDescent="0.2">
      <c r="K1027" s="333"/>
      <c r="L1027" s="334"/>
      <c r="M1027" s="332"/>
      <c r="N1027" s="335"/>
    </row>
    <row r="1028" spans="11:14" x14ac:dyDescent="0.2">
      <c r="K1028" s="333"/>
      <c r="L1028" s="334"/>
      <c r="M1028" s="332"/>
      <c r="N1028" s="335"/>
    </row>
    <row r="1029" spans="11:14" x14ac:dyDescent="0.2">
      <c r="K1029" s="333"/>
      <c r="L1029" s="334"/>
      <c r="M1029" s="332"/>
      <c r="N1029" s="335"/>
    </row>
    <row r="1030" spans="11:14" x14ac:dyDescent="0.2">
      <c r="K1030" s="333"/>
      <c r="L1030" s="334"/>
      <c r="M1030" s="332"/>
      <c r="N1030" s="335"/>
    </row>
    <row r="1031" spans="11:14" x14ac:dyDescent="0.2">
      <c r="K1031" s="333"/>
      <c r="L1031" s="334"/>
      <c r="M1031" s="332"/>
      <c r="N1031" s="335"/>
    </row>
    <row r="1032" spans="11:14" x14ac:dyDescent="0.2">
      <c r="K1032" s="333"/>
      <c r="L1032" s="334"/>
      <c r="M1032" s="332"/>
      <c r="N1032" s="335"/>
    </row>
    <row r="1033" spans="11:14" x14ac:dyDescent="0.2">
      <c r="K1033" s="333"/>
      <c r="L1033" s="334"/>
      <c r="M1033" s="332"/>
      <c r="N1033" s="335"/>
    </row>
    <row r="1034" spans="11:14" x14ac:dyDescent="0.2">
      <c r="K1034" s="333"/>
      <c r="L1034" s="334"/>
      <c r="M1034" s="332"/>
      <c r="N1034" s="335"/>
    </row>
    <row r="1035" spans="11:14" x14ac:dyDescent="0.2">
      <c r="K1035" s="333"/>
      <c r="L1035" s="334"/>
      <c r="M1035" s="332"/>
      <c r="N1035" s="335"/>
    </row>
    <row r="1036" spans="11:14" x14ac:dyDescent="0.2">
      <c r="K1036" s="333"/>
      <c r="L1036" s="334"/>
      <c r="M1036" s="332"/>
      <c r="N1036" s="335"/>
    </row>
    <row r="1037" spans="11:14" x14ac:dyDescent="0.2">
      <c r="K1037" s="333"/>
      <c r="L1037" s="334"/>
      <c r="M1037" s="332"/>
      <c r="N1037" s="335"/>
    </row>
    <row r="1038" spans="11:14" x14ac:dyDescent="0.2">
      <c r="K1038" s="333"/>
      <c r="L1038" s="334"/>
      <c r="M1038" s="332"/>
      <c r="N1038" s="335"/>
    </row>
    <row r="1039" spans="11:14" x14ac:dyDescent="0.2">
      <c r="K1039" s="333"/>
      <c r="L1039" s="334"/>
      <c r="M1039" s="332"/>
      <c r="N1039" s="335"/>
    </row>
    <row r="1040" spans="11:14" x14ac:dyDescent="0.2">
      <c r="K1040" s="333"/>
      <c r="L1040" s="334"/>
      <c r="M1040" s="332"/>
      <c r="N1040" s="335"/>
    </row>
    <row r="1041" spans="11:14" x14ac:dyDescent="0.2">
      <c r="K1041" s="333"/>
      <c r="L1041" s="334"/>
      <c r="M1041" s="332"/>
      <c r="N1041" s="335"/>
    </row>
    <row r="1042" spans="11:14" x14ac:dyDescent="0.2">
      <c r="K1042" s="333"/>
      <c r="L1042" s="334"/>
      <c r="M1042" s="332"/>
      <c r="N1042" s="335"/>
    </row>
    <row r="1043" spans="11:14" x14ac:dyDescent="0.2">
      <c r="K1043" s="333"/>
      <c r="L1043" s="334"/>
      <c r="M1043" s="332"/>
      <c r="N1043" s="335"/>
    </row>
    <row r="1044" spans="11:14" x14ac:dyDescent="0.2">
      <c r="K1044" s="333"/>
      <c r="L1044" s="334"/>
      <c r="M1044" s="332"/>
      <c r="N1044" s="335"/>
    </row>
    <row r="1045" spans="11:14" x14ac:dyDescent="0.2">
      <c r="K1045" s="333"/>
      <c r="L1045" s="334"/>
      <c r="M1045" s="332"/>
      <c r="N1045" s="335"/>
    </row>
    <row r="1046" spans="11:14" x14ac:dyDescent="0.2">
      <c r="K1046" s="333"/>
      <c r="L1046" s="334"/>
      <c r="M1046" s="332"/>
      <c r="N1046" s="335"/>
    </row>
    <row r="1047" spans="11:14" x14ac:dyDescent="0.2">
      <c r="K1047" s="333"/>
      <c r="L1047" s="334"/>
      <c r="M1047" s="332"/>
      <c r="N1047" s="335"/>
    </row>
    <row r="1048" spans="11:14" x14ac:dyDescent="0.2">
      <c r="K1048" s="333"/>
      <c r="L1048" s="334"/>
      <c r="M1048" s="332"/>
      <c r="N1048" s="335"/>
    </row>
    <row r="1049" spans="11:14" x14ac:dyDescent="0.2">
      <c r="K1049" s="333"/>
      <c r="L1049" s="334"/>
      <c r="M1049" s="332"/>
      <c r="N1049" s="335"/>
    </row>
    <row r="1050" spans="11:14" x14ac:dyDescent="0.2">
      <c r="K1050" s="333"/>
      <c r="L1050" s="334"/>
      <c r="M1050" s="332"/>
      <c r="N1050" s="335"/>
    </row>
    <row r="1051" spans="11:14" x14ac:dyDescent="0.2">
      <c r="K1051" s="333"/>
      <c r="L1051" s="334"/>
      <c r="M1051" s="332"/>
      <c r="N1051" s="335"/>
    </row>
    <row r="1052" spans="11:14" x14ac:dyDescent="0.2">
      <c r="K1052" s="333"/>
      <c r="L1052" s="334"/>
      <c r="M1052" s="332"/>
      <c r="N1052" s="335"/>
    </row>
    <row r="1053" spans="11:14" x14ac:dyDescent="0.2">
      <c r="K1053" s="333"/>
      <c r="L1053" s="334"/>
      <c r="M1053" s="332"/>
      <c r="N1053" s="335"/>
    </row>
    <row r="1054" spans="11:14" x14ac:dyDescent="0.2">
      <c r="K1054" s="333"/>
      <c r="L1054" s="334"/>
      <c r="M1054" s="332"/>
      <c r="N1054" s="335"/>
    </row>
    <row r="1055" spans="11:14" x14ac:dyDescent="0.2">
      <c r="K1055" s="333"/>
      <c r="L1055" s="334"/>
      <c r="M1055" s="332"/>
      <c r="N1055" s="335"/>
    </row>
    <row r="1056" spans="11:14" x14ac:dyDescent="0.2">
      <c r="K1056" s="333"/>
      <c r="L1056" s="334"/>
      <c r="M1056" s="332"/>
      <c r="N1056" s="335"/>
    </row>
    <row r="1057" spans="11:14" x14ac:dyDescent="0.2">
      <c r="K1057" s="333"/>
      <c r="L1057" s="334"/>
      <c r="M1057" s="332"/>
      <c r="N1057" s="335"/>
    </row>
    <row r="1058" spans="11:14" x14ac:dyDescent="0.2">
      <c r="K1058" s="333"/>
      <c r="L1058" s="334"/>
      <c r="M1058" s="332"/>
      <c r="N1058" s="335"/>
    </row>
    <row r="1059" spans="11:14" x14ac:dyDescent="0.2">
      <c r="K1059" s="333"/>
      <c r="L1059" s="334"/>
      <c r="M1059" s="332"/>
      <c r="N1059" s="335"/>
    </row>
    <row r="1060" spans="11:14" x14ac:dyDescent="0.2">
      <c r="K1060" s="333"/>
      <c r="L1060" s="334"/>
      <c r="M1060" s="332"/>
      <c r="N1060" s="335"/>
    </row>
    <row r="1061" spans="11:14" x14ac:dyDescent="0.2">
      <c r="K1061" s="333"/>
      <c r="L1061" s="334"/>
      <c r="M1061" s="332"/>
      <c r="N1061" s="335"/>
    </row>
    <row r="1062" spans="11:14" x14ac:dyDescent="0.2">
      <c r="K1062" s="333"/>
      <c r="L1062" s="334"/>
      <c r="M1062" s="332"/>
      <c r="N1062" s="335"/>
    </row>
    <row r="1063" spans="11:14" x14ac:dyDescent="0.2">
      <c r="K1063" s="333"/>
      <c r="L1063" s="334"/>
      <c r="M1063" s="332"/>
      <c r="N1063" s="335"/>
    </row>
    <row r="1064" spans="11:14" x14ac:dyDescent="0.2">
      <c r="K1064" s="333"/>
      <c r="L1064" s="334"/>
      <c r="M1064" s="332"/>
      <c r="N1064" s="335"/>
    </row>
    <row r="1065" spans="11:14" x14ac:dyDescent="0.2">
      <c r="K1065" s="333"/>
      <c r="L1065" s="334"/>
      <c r="M1065" s="332"/>
      <c r="N1065" s="335"/>
    </row>
    <row r="1066" spans="11:14" x14ac:dyDescent="0.2">
      <c r="K1066" s="333"/>
      <c r="L1066" s="334"/>
      <c r="M1066" s="332"/>
      <c r="N1066" s="335"/>
    </row>
    <row r="1067" spans="11:14" x14ac:dyDescent="0.2">
      <c r="K1067" s="333"/>
      <c r="L1067" s="334"/>
      <c r="M1067" s="332"/>
      <c r="N1067" s="335"/>
    </row>
    <row r="1068" spans="11:14" x14ac:dyDescent="0.2">
      <c r="K1068" s="333"/>
      <c r="L1068" s="334"/>
      <c r="M1068" s="332"/>
      <c r="N1068" s="335"/>
    </row>
    <row r="1069" spans="11:14" x14ac:dyDescent="0.2">
      <c r="K1069" s="333"/>
      <c r="L1069" s="334"/>
      <c r="M1069" s="332"/>
      <c r="N1069" s="335"/>
    </row>
    <row r="1070" spans="11:14" x14ac:dyDescent="0.2">
      <c r="K1070" s="333"/>
      <c r="L1070" s="334"/>
      <c r="M1070" s="332"/>
      <c r="N1070" s="335"/>
    </row>
    <row r="1071" spans="11:14" x14ac:dyDescent="0.2">
      <c r="K1071" s="333"/>
      <c r="L1071" s="334"/>
      <c r="M1071" s="332"/>
      <c r="N1071" s="335"/>
    </row>
    <row r="1072" spans="11:14" x14ac:dyDescent="0.2">
      <c r="K1072" s="333"/>
      <c r="L1072" s="334"/>
      <c r="M1072" s="332"/>
      <c r="N1072" s="335"/>
    </row>
    <row r="1073" spans="11:14" x14ac:dyDescent="0.2">
      <c r="K1073" s="333"/>
      <c r="L1073" s="334"/>
      <c r="M1073" s="332"/>
      <c r="N1073" s="335"/>
    </row>
    <row r="1074" spans="11:14" x14ac:dyDescent="0.2">
      <c r="K1074" s="333"/>
      <c r="L1074" s="334"/>
      <c r="M1074" s="332"/>
      <c r="N1074" s="335"/>
    </row>
    <row r="1075" spans="11:14" x14ac:dyDescent="0.2">
      <c r="K1075" s="333"/>
      <c r="L1075" s="334"/>
      <c r="M1075" s="332"/>
      <c r="N1075" s="335"/>
    </row>
    <row r="1076" spans="11:14" x14ac:dyDescent="0.2">
      <c r="K1076" s="333"/>
      <c r="L1076" s="334"/>
      <c r="M1076" s="332"/>
      <c r="N1076" s="335"/>
    </row>
    <row r="1077" spans="11:14" x14ac:dyDescent="0.2">
      <c r="K1077" s="333"/>
      <c r="L1077" s="334"/>
      <c r="M1077" s="332"/>
      <c r="N1077" s="335"/>
    </row>
    <row r="1078" spans="11:14" x14ac:dyDescent="0.2">
      <c r="K1078" s="333"/>
      <c r="L1078" s="334"/>
      <c r="M1078" s="332"/>
      <c r="N1078" s="335"/>
    </row>
    <row r="1079" spans="11:14" x14ac:dyDescent="0.2">
      <c r="K1079" s="333"/>
      <c r="L1079" s="334"/>
      <c r="M1079" s="332"/>
      <c r="N1079" s="335"/>
    </row>
    <row r="1080" spans="11:14" x14ac:dyDescent="0.2">
      <c r="K1080" s="333"/>
      <c r="L1080" s="334"/>
      <c r="M1080" s="332"/>
      <c r="N1080" s="335"/>
    </row>
    <row r="1081" spans="11:14" x14ac:dyDescent="0.2">
      <c r="K1081" s="333"/>
      <c r="L1081" s="334"/>
      <c r="M1081" s="332"/>
      <c r="N1081" s="335"/>
    </row>
    <row r="1082" spans="11:14" x14ac:dyDescent="0.2">
      <c r="K1082" s="333"/>
      <c r="L1082" s="334"/>
      <c r="M1082" s="332"/>
      <c r="N1082" s="335"/>
    </row>
    <row r="1083" spans="11:14" x14ac:dyDescent="0.2">
      <c r="K1083" s="333"/>
      <c r="L1083" s="334"/>
      <c r="M1083" s="332"/>
      <c r="N1083" s="335"/>
    </row>
    <row r="1084" spans="11:14" x14ac:dyDescent="0.2">
      <c r="K1084" s="333"/>
      <c r="L1084" s="334"/>
      <c r="M1084" s="332"/>
      <c r="N1084" s="335"/>
    </row>
    <row r="1085" spans="11:14" x14ac:dyDescent="0.2">
      <c r="K1085" s="333"/>
      <c r="L1085" s="334"/>
      <c r="M1085" s="332"/>
      <c r="N1085" s="335"/>
    </row>
    <row r="1086" spans="11:14" x14ac:dyDescent="0.2">
      <c r="K1086" s="333"/>
      <c r="L1086" s="334"/>
      <c r="M1086" s="332"/>
      <c r="N1086" s="335"/>
    </row>
    <row r="1087" spans="11:14" x14ac:dyDescent="0.2">
      <c r="K1087" s="333"/>
      <c r="L1087" s="334"/>
      <c r="M1087" s="332"/>
      <c r="N1087" s="335"/>
    </row>
    <row r="1088" spans="11:14" x14ac:dyDescent="0.2">
      <c r="K1088" s="333"/>
      <c r="L1088" s="334"/>
      <c r="M1088" s="332"/>
      <c r="N1088" s="335"/>
    </row>
    <row r="1089" spans="11:14" x14ac:dyDescent="0.2">
      <c r="K1089" s="333"/>
      <c r="L1089" s="334"/>
      <c r="M1089" s="332"/>
      <c r="N1089" s="335"/>
    </row>
    <row r="1090" spans="11:14" x14ac:dyDescent="0.2">
      <c r="K1090" s="333"/>
      <c r="L1090" s="334"/>
      <c r="M1090" s="332"/>
      <c r="N1090" s="335"/>
    </row>
    <row r="1091" spans="11:14" x14ac:dyDescent="0.2">
      <c r="K1091" s="333"/>
      <c r="L1091" s="334"/>
      <c r="M1091" s="332"/>
      <c r="N1091" s="335"/>
    </row>
    <row r="1092" spans="11:14" x14ac:dyDescent="0.2">
      <c r="K1092" s="333"/>
      <c r="L1092" s="334"/>
      <c r="M1092" s="332"/>
      <c r="N1092" s="335"/>
    </row>
    <row r="1093" spans="11:14" x14ac:dyDescent="0.2">
      <c r="K1093" s="333"/>
      <c r="L1093" s="334"/>
      <c r="M1093" s="332"/>
      <c r="N1093" s="335"/>
    </row>
    <row r="1094" spans="11:14" x14ac:dyDescent="0.2">
      <c r="K1094" s="333"/>
      <c r="L1094" s="334"/>
      <c r="M1094" s="332"/>
      <c r="N1094" s="335"/>
    </row>
    <row r="1095" spans="11:14" x14ac:dyDescent="0.2">
      <c r="K1095" s="333"/>
      <c r="L1095" s="334"/>
      <c r="M1095" s="332"/>
      <c r="N1095" s="335"/>
    </row>
    <row r="1096" spans="11:14" x14ac:dyDescent="0.2">
      <c r="K1096" s="333"/>
      <c r="L1096" s="334"/>
      <c r="M1096" s="332"/>
      <c r="N1096" s="335"/>
    </row>
    <row r="1097" spans="11:14" x14ac:dyDescent="0.2">
      <c r="K1097" s="333"/>
      <c r="L1097" s="334"/>
      <c r="M1097" s="332"/>
      <c r="N1097" s="335"/>
    </row>
    <row r="1098" spans="11:14" x14ac:dyDescent="0.2">
      <c r="K1098" s="333"/>
      <c r="L1098" s="334"/>
      <c r="M1098" s="332"/>
      <c r="N1098" s="335"/>
    </row>
    <row r="1099" spans="11:14" x14ac:dyDescent="0.2">
      <c r="K1099" s="333"/>
      <c r="L1099" s="334"/>
      <c r="M1099" s="332"/>
      <c r="N1099" s="335"/>
    </row>
    <row r="1100" spans="11:14" x14ac:dyDescent="0.2">
      <c r="K1100" s="333"/>
      <c r="L1100" s="334"/>
      <c r="M1100" s="332"/>
      <c r="N1100" s="335"/>
    </row>
    <row r="1101" spans="11:14" x14ac:dyDescent="0.2">
      <c r="K1101" s="333"/>
      <c r="L1101" s="334"/>
      <c r="M1101" s="332"/>
      <c r="N1101" s="335"/>
    </row>
    <row r="1102" spans="11:14" x14ac:dyDescent="0.2">
      <c r="K1102" s="333"/>
      <c r="L1102" s="334"/>
      <c r="M1102" s="332"/>
      <c r="N1102" s="335"/>
    </row>
    <row r="1103" spans="11:14" x14ac:dyDescent="0.2">
      <c r="K1103" s="333"/>
      <c r="L1103" s="334"/>
      <c r="M1103" s="332"/>
      <c r="N1103" s="335"/>
    </row>
    <row r="1104" spans="11:14" x14ac:dyDescent="0.2">
      <c r="K1104" s="333"/>
      <c r="L1104" s="334"/>
      <c r="M1104" s="332"/>
      <c r="N1104" s="335"/>
    </row>
    <row r="1105" spans="11:14" x14ac:dyDescent="0.2">
      <c r="K1105" s="333"/>
      <c r="L1105" s="334"/>
      <c r="M1105" s="332"/>
      <c r="N1105" s="335"/>
    </row>
    <row r="1106" spans="11:14" x14ac:dyDescent="0.2">
      <c r="K1106" s="333"/>
      <c r="L1106" s="334"/>
      <c r="M1106" s="332"/>
      <c r="N1106" s="335"/>
    </row>
    <row r="1107" spans="11:14" x14ac:dyDescent="0.2">
      <c r="K1107" s="333"/>
      <c r="L1107" s="334"/>
      <c r="M1107" s="332"/>
      <c r="N1107" s="335"/>
    </row>
    <row r="1108" spans="11:14" x14ac:dyDescent="0.2">
      <c r="K1108" s="333"/>
      <c r="L1108" s="334"/>
      <c r="M1108" s="332"/>
      <c r="N1108" s="335"/>
    </row>
    <row r="1109" spans="11:14" x14ac:dyDescent="0.2">
      <c r="K1109" s="333"/>
      <c r="L1109" s="334"/>
      <c r="M1109" s="332"/>
      <c r="N1109" s="335"/>
    </row>
    <row r="1110" spans="11:14" x14ac:dyDescent="0.2">
      <c r="K1110" s="333"/>
      <c r="L1110" s="334"/>
      <c r="M1110" s="332"/>
      <c r="N1110" s="335"/>
    </row>
    <row r="1111" spans="11:14" x14ac:dyDescent="0.2">
      <c r="K1111" s="333"/>
      <c r="L1111" s="334"/>
      <c r="M1111" s="332"/>
      <c r="N1111" s="335"/>
    </row>
    <row r="1112" spans="11:14" x14ac:dyDescent="0.2">
      <c r="K1112" s="333"/>
      <c r="L1112" s="334"/>
      <c r="M1112" s="332"/>
      <c r="N1112" s="335"/>
    </row>
    <row r="1113" spans="11:14" x14ac:dyDescent="0.2">
      <c r="K1113" s="333"/>
      <c r="L1113" s="334"/>
      <c r="M1113" s="332"/>
      <c r="N1113" s="335"/>
    </row>
    <row r="1114" spans="11:14" x14ac:dyDescent="0.2">
      <c r="K1114" s="333"/>
      <c r="L1114" s="334"/>
      <c r="M1114" s="332"/>
      <c r="N1114" s="335"/>
    </row>
    <row r="1115" spans="11:14" x14ac:dyDescent="0.2">
      <c r="K1115" s="333"/>
      <c r="L1115" s="334"/>
      <c r="M1115" s="332"/>
      <c r="N1115" s="335"/>
    </row>
    <row r="1116" spans="11:14" x14ac:dyDescent="0.2">
      <c r="K1116" s="333"/>
      <c r="L1116" s="334"/>
      <c r="M1116" s="332"/>
      <c r="N1116" s="335"/>
    </row>
    <row r="1117" spans="11:14" x14ac:dyDescent="0.2">
      <c r="K1117" s="333"/>
      <c r="L1117" s="334"/>
      <c r="M1117" s="332"/>
      <c r="N1117" s="335"/>
    </row>
    <row r="1118" spans="11:14" x14ac:dyDescent="0.2">
      <c r="K1118" s="333"/>
      <c r="L1118" s="334"/>
      <c r="M1118" s="332"/>
      <c r="N1118" s="335"/>
    </row>
    <row r="1119" spans="11:14" x14ac:dyDescent="0.2">
      <c r="K1119" s="333"/>
      <c r="L1119" s="334"/>
      <c r="M1119" s="332"/>
      <c r="N1119" s="335"/>
    </row>
    <row r="1120" spans="11:14" x14ac:dyDescent="0.2">
      <c r="K1120" s="333"/>
      <c r="L1120" s="334"/>
      <c r="M1120" s="332"/>
      <c r="N1120" s="335"/>
    </row>
    <row r="1121" spans="11:14" x14ac:dyDescent="0.2">
      <c r="K1121" s="333"/>
      <c r="L1121" s="334"/>
      <c r="M1121" s="332"/>
      <c r="N1121" s="335"/>
    </row>
    <row r="1122" spans="11:14" x14ac:dyDescent="0.2">
      <c r="K1122" s="333"/>
      <c r="L1122" s="334"/>
      <c r="M1122" s="332"/>
      <c r="N1122" s="335"/>
    </row>
    <row r="1123" spans="11:14" x14ac:dyDescent="0.2">
      <c r="K1123" s="333"/>
      <c r="L1123" s="334"/>
      <c r="M1123" s="332"/>
      <c r="N1123" s="335"/>
    </row>
    <row r="1124" spans="11:14" x14ac:dyDescent="0.2">
      <c r="K1124" s="333"/>
      <c r="L1124" s="334"/>
      <c r="M1124" s="332"/>
      <c r="N1124" s="335"/>
    </row>
    <row r="1125" spans="11:14" x14ac:dyDescent="0.2">
      <c r="K1125" s="333"/>
      <c r="L1125" s="334"/>
      <c r="M1125" s="332"/>
      <c r="N1125" s="335"/>
    </row>
    <row r="1126" spans="11:14" x14ac:dyDescent="0.2">
      <c r="K1126" s="333"/>
      <c r="L1126" s="334"/>
      <c r="M1126" s="332"/>
      <c r="N1126" s="335"/>
    </row>
    <row r="1127" spans="11:14" x14ac:dyDescent="0.2">
      <c r="K1127" s="333"/>
      <c r="L1127" s="334"/>
      <c r="M1127" s="332"/>
      <c r="N1127" s="335"/>
    </row>
    <row r="1128" spans="11:14" x14ac:dyDescent="0.2">
      <c r="K1128" s="333"/>
      <c r="L1128" s="334"/>
      <c r="M1128" s="332"/>
      <c r="N1128" s="335"/>
    </row>
    <row r="1129" spans="11:14" x14ac:dyDescent="0.2">
      <c r="K1129" s="333"/>
      <c r="L1129" s="334"/>
      <c r="M1129" s="332"/>
      <c r="N1129" s="335"/>
    </row>
    <row r="1130" spans="11:14" x14ac:dyDescent="0.2">
      <c r="K1130" s="333"/>
      <c r="L1130" s="334"/>
      <c r="M1130" s="332"/>
      <c r="N1130" s="335"/>
    </row>
    <row r="1131" spans="11:14" x14ac:dyDescent="0.2">
      <c r="K1131" s="333"/>
      <c r="L1131" s="334"/>
      <c r="M1131" s="332"/>
      <c r="N1131" s="335"/>
    </row>
    <row r="1132" spans="11:14" x14ac:dyDescent="0.2">
      <c r="K1132" s="333"/>
      <c r="L1132" s="334"/>
      <c r="M1132" s="332"/>
      <c r="N1132" s="335"/>
    </row>
    <row r="1133" spans="11:14" x14ac:dyDescent="0.2">
      <c r="K1133" s="333"/>
      <c r="L1133" s="334"/>
      <c r="M1133" s="332"/>
      <c r="N1133" s="335"/>
    </row>
    <row r="1134" spans="11:14" x14ac:dyDescent="0.2">
      <c r="K1134" s="333"/>
      <c r="L1134" s="334"/>
      <c r="M1134" s="332"/>
      <c r="N1134" s="335"/>
    </row>
    <row r="1135" spans="11:14" x14ac:dyDescent="0.2">
      <c r="K1135" s="333"/>
      <c r="L1135" s="334"/>
      <c r="M1135" s="332"/>
      <c r="N1135" s="335"/>
    </row>
    <row r="1136" spans="11:14" x14ac:dyDescent="0.2">
      <c r="K1136" s="333"/>
      <c r="L1136" s="334"/>
      <c r="M1136" s="332"/>
      <c r="N1136" s="335"/>
    </row>
    <row r="1137" spans="11:14" x14ac:dyDescent="0.2">
      <c r="K1137" s="333"/>
      <c r="L1137" s="334"/>
      <c r="M1137" s="332"/>
      <c r="N1137" s="335"/>
    </row>
    <row r="1138" spans="11:14" x14ac:dyDescent="0.2">
      <c r="K1138" s="333"/>
      <c r="L1138" s="334"/>
      <c r="M1138" s="332"/>
      <c r="N1138" s="335"/>
    </row>
    <row r="1139" spans="11:14" x14ac:dyDescent="0.2">
      <c r="K1139" s="333"/>
      <c r="L1139" s="334"/>
      <c r="M1139" s="332"/>
      <c r="N1139" s="335"/>
    </row>
    <row r="1140" spans="11:14" x14ac:dyDescent="0.2">
      <c r="K1140" s="333"/>
      <c r="L1140" s="334"/>
      <c r="M1140" s="332"/>
      <c r="N1140" s="335"/>
    </row>
    <row r="1141" spans="11:14" x14ac:dyDescent="0.2">
      <c r="K1141" s="333"/>
      <c r="L1141" s="334"/>
      <c r="M1141" s="332"/>
      <c r="N1141" s="335"/>
    </row>
    <row r="1142" spans="11:14" x14ac:dyDescent="0.2">
      <c r="K1142" s="333"/>
      <c r="L1142" s="334"/>
      <c r="M1142" s="332"/>
      <c r="N1142" s="335"/>
    </row>
    <row r="1143" spans="11:14" x14ac:dyDescent="0.2">
      <c r="K1143" s="333"/>
      <c r="L1143" s="334"/>
      <c r="M1143" s="332"/>
      <c r="N1143" s="335"/>
    </row>
    <row r="1144" spans="11:14" x14ac:dyDescent="0.2">
      <c r="K1144" s="333"/>
      <c r="L1144" s="334"/>
      <c r="M1144" s="332"/>
      <c r="N1144" s="335"/>
    </row>
    <row r="1145" spans="11:14" x14ac:dyDescent="0.2">
      <c r="K1145" s="333"/>
      <c r="L1145" s="334"/>
      <c r="M1145" s="332"/>
      <c r="N1145" s="335"/>
    </row>
    <row r="1146" spans="11:14" x14ac:dyDescent="0.2">
      <c r="K1146" s="333"/>
      <c r="L1146" s="334"/>
      <c r="M1146" s="332"/>
      <c r="N1146" s="335"/>
    </row>
    <row r="1147" spans="11:14" x14ac:dyDescent="0.2">
      <c r="K1147" s="333"/>
      <c r="L1147" s="334"/>
      <c r="M1147" s="332"/>
      <c r="N1147" s="335"/>
    </row>
    <row r="1148" spans="11:14" x14ac:dyDescent="0.2">
      <c r="K1148" s="333"/>
      <c r="L1148" s="334"/>
      <c r="M1148" s="332"/>
      <c r="N1148" s="335"/>
    </row>
    <row r="1149" spans="11:14" x14ac:dyDescent="0.2">
      <c r="K1149" s="333"/>
      <c r="L1149" s="334"/>
      <c r="M1149" s="332"/>
      <c r="N1149" s="335"/>
    </row>
    <row r="1150" spans="11:14" x14ac:dyDescent="0.2">
      <c r="K1150" s="333"/>
      <c r="L1150" s="334"/>
      <c r="M1150" s="332"/>
      <c r="N1150" s="335"/>
    </row>
    <row r="1151" spans="11:14" x14ac:dyDescent="0.2">
      <c r="K1151" s="333"/>
      <c r="L1151" s="334"/>
      <c r="M1151" s="332"/>
      <c r="N1151" s="335"/>
    </row>
    <row r="1152" spans="11:14" x14ac:dyDescent="0.2">
      <c r="K1152" s="333"/>
      <c r="L1152" s="334"/>
      <c r="M1152" s="332"/>
      <c r="N1152" s="335"/>
    </row>
    <row r="1153" spans="11:14" x14ac:dyDescent="0.2">
      <c r="K1153" s="333"/>
      <c r="L1153" s="334"/>
      <c r="M1153" s="332"/>
      <c r="N1153" s="335"/>
    </row>
    <row r="1154" spans="11:14" x14ac:dyDescent="0.2">
      <c r="K1154" s="333"/>
      <c r="L1154" s="334"/>
      <c r="M1154" s="332"/>
      <c r="N1154" s="335"/>
    </row>
    <row r="1155" spans="11:14" x14ac:dyDescent="0.2">
      <c r="K1155" s="333"/>
      <c r="L1155" s="334"/>
      <c r="M1155" s="332"/>
      <c r="N1155" s="335"/>
    </row>
    <row r="1156" spans="11:14" x14ac:dyDescent="0.2">
      <c r="K1156" s="333"/>
      <c r="L1156" s="334"/>
      <c r="M1156" s="332"/>
      <c r="N1156" s="335"/>
    </row>
    <row r="1157" spans="11:14" x14ac:dyDescent="0.2">
      <c r="K1157" s="333"/>
      <c r="L1157" s="334"/>
      <c r="M1157" s="332"/>
      <c r="N1157" s="335"/>
    </row>
    <row r="1158" spans="11:14" x14ac:dyDescent="0.2">
      <c r="K1158" s="333"/>
      <c r="L1158" s="334"/>
      <c r="M1158" s="332"/>
      <c r="N1158" s="335"/>
    </row>
    <row r="1159" spans="11:14" x14ac:dyDescent="0.2">
      <c r="K1159" s="333"/>
      <c r="L1159" s="334"/>
      <c r="M1159" s="332"/>
      <c r="N1159" s="335"/>
    </row>
    <row r="1160" spans="11:14" x14ac:dyDescent="0.2">
      <c r="K1160" s="333"/>
      <c r="L1160" s="334"/>
      <c r="M1160" s="332"/>
      <c r="N1160" s="335"/>
    </row>
    <row r="1161" spans="11:14" x14ac:dyDescent="0.2">
      <c r="K1161" s="333"/>
      <c r="L1161" s="334"/>
      <c r="M1161" s="332"/>
      <c r="N1161" s="335"/>
    </row>
    <row r="1162" spans="11:14" x14ac:dyDescent="0.2">
      <c r="K1162" s="333"/>
      <c r="L1162" s="334"/>
      <c r="M1162" s="332"/>
      <c r="N1162" s="335"/>
    </row>
    <row r="1163" spans="11:14" x14ac:dyDescent="0.2">
      <c r="K1163" s="333"/>
      <c r="L1163" s="334"/>
      <c r="M1163" s="332"/>
      <c r="N1163" s="335"/>
    </row>
    <row r="1164" spans="11:14" x14ac:dyDescent="0.2">
      <c r="K1164" s="333"/>
      <c r="L1164" s="334"/>
      <c r="M1164" s="332"/>
      <c r="N1164" s="335"/>
    </row>
    <row r="1165" spans="11:14" x14ac:dyDescent="0.2">
      <c r="K1165" s="333"/>
      <c r="L1165" s="334"/>
      <c r="M1165" s="332"/>
      <c r="N1165" s="335"/>
    </row>
    <row r="1166" spans="11:14" x14ac:dyDescent="0.2">
      <c r="K1166" s="333"/>
      <c r="L1166" s="334"/>
      <c r="M1166" s="332"/>
      <c r="N1166" s="335"/>
    </row>
    <row r="1167" spans="11:14" x14ac:dyDescent="0.2">
      <c r="K1167" s="333"/>
      <c r="L1167" s="334"/>
      <c r="M1167" s="332"/>
      <c r="N1167" s="335"/>
    </row>
    <row r="1168" spans="11:14" x14ac:dyDescent="0.2">
      <c r="K1168" s="333"/>
      <c r="L1168" s="334"/>
      <c r="M1168" s="332"/>
      <c r="N1168" s="335"/>
    </row>
    <row r="1169" spans="11:14" x14ac:dyDescent="0.2">
      <c r="K1169" s="333"/>
      <c r="L1169" s="334"/>
      <c r="M1169" s="332"/>
      <c r="N1169" s="335"/>
    </row>
    <row r="1170" spans="11:14" x14ac:dyDescent="0.2">
      <c r="K1170" s="333"/>
      <c r="L1170" s="334"/>
      <c r="M1170" s="332"/>
      <c r="N1170" s="335"/>
    </row>
    <row r="1171" spans="11:14" x14ac:dyDescent="0.2">
      <c r="K1171" s="333"/>
      <c r="L1171" s="334"/>
      <c r="M1171" s="332"/>
      <c r="N1171" s="335"/>
    </row>
    <row r="1172" spans="11:14" x14ac:dyDescent="0.2">
      <c r="K1172" s="333"/>
      <c r="L1172" s="334"/>
      <c r="M1172" s="332"/>
      <c r="N1172" s="335"/>
    </row>
    <row r="1173" spans="11:14" x14ac:dyDescent="0.2">
      <c r="K1173" s="333"/>
      <c r="L1173" s="334"/>
      <c r="M1173" s="332"/>
      <c r="N1173" s="335"/>
    </row>
    <row r="1174" spans="11:14" x14ac:dyDescent="0.2">
      <c r="K1174" s="333"/>
      <c r="L1174" s="334"/>
      <c r="M1174" s="332"/>
      <c r="N1174" s="335"/>
    </row>
    <row r="1175" spans="11:14" x14ac:dyDescent="0.2">
      <c r="K1175" s="333"/>
      <c r="L1175" s="334"/>
      <c r="M1175" s="332"/>
      <c r="N1175" s="335"/>
    </row>
    <row r="1176" spans="11:14" x14ac:dyDescent="0.2">
      <c r="K1176" s="333"/>
      <c r="L1176" s="334"/>
      <c r="M1176" s="332"/>
      <c r="N1176" s="335"/>
    </row>
    <row r="1177" spans="11:14" x14ac:dyDescent="0.2">
      <c r="K1177" s="333"/>
      <c r="L1177" s="334"/>
      <c r="M1177" s="332"/>
      <c r="N1177" s="335"/>
    </row>
    <row r="1178" spans="11:14" x14ac:dyDescent="0.2">
      <c r="K1178" s="333"/>
      <c r="L1178" s="334"/>
      <c r="M1178" s="332"/>
      <c r="N1178" s="335"/>
    </row>
    <row r="1179" spans="11:14" x14ac:dyDescent="0.2">
      <c r="K1179" s="333"/>
      <c r="L1179" s="334"/>
      <c r="M1179" s="332"/>
      <c r="N1179" s="335"/>
    </row>
    <row r="1180" spans="11:14" x14ac:dyDescent="0.2">
      <c r="K1180" s="333"/>
      <c r="L1180" s="334"/>
      <c r="M1180" s="332"/>
      <c r="N1180" s="335"/>
    </row>
    <row r="1181" spans="11:14" x14ac:dyDescent="0.2">
      <c r="K1181" s="333"/>
      <c r="L1181" s="334"/>
      <c r="M1181" s="332"/>
      <c r="N1181" s="335"/>
    </row>
    <row r="1182" spans="11:14" x14ac:dyDescent="0.2">
      <c r="K1182" s="333"/>
      <c r="L1182" s="334"/>
      <c r="M1182" s="332"/>
      <c r="N1182" s="335"/>
    </row>
    <row r="1183" spans="11:14" x14ac:dyDescent="0.2">
      <c r="K1183" s="333"/>
      <c r="L1183" s="334"/>
      <c r="M1183" s="332"/>
      <c r="N1183" s="335"/>
    </row>
    <row r="1184" spans="11:14" x14ac:dyDescent="0.2">
      <c r="K1184" s="333"/>
      <c r="L1184" s="334"/>
      <c r="M1184" s="332"/>
      <c r="N1184" s="335"/>
    </row>
    <row r="1185" spans="11:14" x14ac:dyDescent="0.2">
      <c r="K1185" s="333"/>
      <c r="L1185" s="334"/>
      <c r="M1185" s="332"/>
      <c r="N1185" s="335"/>
    </row>
    <row r="1186" spans="11:14" x14ac:dyDescent="0.2">
      <c r="K1186" s="333"/>
      <c r="L1186" s="334"/>
      <c r="M1186" s="332"/>
      <c r="N1186" s="335"/>
    </row>
    <row r="1187" spans="11:14" x14ac:dyDescent="0.2">
      <c r="K1187" s="333"/>
      <c r="L1187" s="334"/>
      <c r="M1187" s="332"/>
      <c r="N1187" s="335"/>
    </row>
    <row r="1188" spans="11:14" x14ac:dyDescent="0.2">
      <c r="K1188" s="333"/>
      <c r="L1188" s="334"/>
      <c r="M1188" s="332"/>
      <c r="N1188" s="335"/>
    </row>
    <row r="1189" spans="11:14" x14ac:dyDescent="0.2">
      <c r="K1189" s="333"/>
      <c r="L1189" s="334"/>
      <c r="M1189" s="332"/>
      <c r="N1189" s="335"/>
    </row>
    <row r="1190" spans="11:14" x14ac:dyDescent="0.2">
      <c r="K1190" s="333"/>
      <c r="L1190" s="334"/>
      <c r="M1190" s="332"/>
      <c r="N1190" s="335"/>
    </row>
    <row r="1191" spans="11:14" x14ac:dyDescent="0.2">
      <c r="K1191" s="333"/>
      <c r="L1191" s="334"/>
      <c r="M1191" s="332"/>
      <c r="N1191" s="335"/>
    </row>
    <row r="1192" spans="11:14" x14ac:dyDescent="0.2">
      <c r="K1192" s="333"/>
      <c r="L1192" s="334"/>
      <c r="M1192" s="332"/>
      <c r="N1192" s="335"/>
    </row>
    <row r="1193" spans="11:14" x14ac:dyDescent="0.2">
      <c r="K1193" s="333"/>
      <c r="L1193" s="334"/>
      <c r="M1193" s="332"/>
      <c r="N1193" s="335"/>
    </row>
    <row r="1194" spans="11:14" x14ac:dyDescent="0.2">
      <c r="K1194" s="333"/>
      <c r="L1194" s="334"/>
      <c r="M1194" s="332"/>
      <c r="N1194" s="335"/>
    </row>
    <row r="1195" spans="11:14" x14ac:dyDescent="0.2">
      <c r="K1195" s="333"/>
      <c r="L1195" s="334"/>
      <c r="M1195" s="332"/>
      <c r="N1195" s="335"/>
    </row>
    <row r="1196" spans="11:14" x14ac:dyDescent="0.2">
      <c r="K1196" s="333"/>
      <c r="L1196" s="334"/>
      <c r="M1196" s="332"/>
      <c r="N1196" s="335"/>
    </row>
    <row r="1197" spans="11:14" x14ac:dyDescent="0.2">
      <c r="K1197" s="333"/>
      <c r="L1197" s="334"/>
      <c r="M1197" s="332"/>
      <c r="N1197" s="335"/>
    </row>
    <row r="1198" spans="11:14" x14ac:dyDescent="0.2">
      <c r="K1198" s="333"/>
      <c r="L1198" s="334"/>
      <c r="M1198" s="332"/>
      <c r="N1198" s="335"/>
    </row>
    <row r="1199" spans="11:14" x14ac:dyDescent="0.2">
      <c r="K1199" s="333"/>
      <c r="L1199" s="334"/>
      <c r="M1199" s="332"/>
      <c r="N1199" s="335"/>
    </row>
    <row r="1200" spans="11:14" x14ac:dyDescent="0.2">
      <c r="K1200" s="333"/>
      <c r="L1200" s="334"/>
      <c r="M1200" s="332"/>
      <c r="N1200" s="335"/>
    </row>
    <row r="1201" spans="11:14" x14ac:dyDescent="0.2">
      <c r="K1201" s="333"/>
      <c r="L1201" s="334"/>
      <c r="M1201" s="332"/>
      <c r="N1201" s="335"/>
    </row>
    <row r="1202" spans="11:14" x14ac:dyDescent="0.2">
      <c r="K1202" s="333"/>
      <c r="L1202" s="334"/>
      <c r="M1202" s="332"/>
      <c r="N1202" s="335"/>
    </row>
    <row r="1203" spans="11:14" x14ac:dyDescent="0.2">
      <c r="K1203" s="333"/>
      <c r="L1203" s="334"/>
      <c r="M1203" s="332"/>
      <c r="N1203" s="335"/>
    </row>
    <row r="1204" spans="11:14" x14ac:dyDescent="0.2">
      <c r="K1204" s="333"/>
      <c r="L1204" s="334"/>
      <c r="M1204" s="332"/>
      <c r="N1204" s="335"/>
    </row>
    <row r="1205" spans="11:14" x14ac:dyDescent="0.2">
      <c r="K1205" s="333"/>
      <c r="L1205" s="334"/>
      <c r="M1205" s="332"/>
      <c r="N1205" s="335"/>
    </row>
    <row r="1206" spans="11:14" x14ac:dyDescent="0.2">
      <c r="K1206" s="333"/>
      <c r="L1206" s="334"/>
      <c r="M1206" s="332"/>
      <c r="N1206" s="335"/>
    </row>
    <row r="1207" spans="11:14" x14ac:dyDescent="0.2">
      <c r="K1207" s="333"/>
      <c r="L1207" s="334"/>
      <c r="M1207" s="332"/>
      <c r="N1207" s="335"/>
    </row>
    <row r="1208" spans="11:14" x14ac:dyDescent="0.2">
      <c r="K1208" s="333"/>
      <c r="L1208" s="334"/>
      <c r="M1208" s="332"/>
      <c r="N1208" s="335"/>
    </row>
    <row r="1209" spans="11:14" x14ac:dyDescent="0.2">
      <c r="K1209" s="333"/>
      <c r="L1209" s="334"/>
      <c r="M1209" s="332"/>
      <c r="N1209" s="335"/>
    </row>
    <row r="1210" spans="11:14" x14ac:dyDescent="0.2">
      <c r="K1210" s="333"/>
      <c r="L1210" s="334"/>
      <c r="M1210" s="332"/>
      <c r="N1210" s="335"/>
    </row>
    <row r="1211" spans="11:14" x14ac:dyDescent="0.2">
      <c r="K1211" s="333"/>
      <c r="L1211" s="334"/>
      <c r="M1211" s="332"/>
      <c r="N1211" s="335"/>
    </row>
    <row r="1212" spans="11:14" x14ac:dyDescent="0.2">
      <c r="K1212" s="333"/>
      <c r="L1212" s="334"/>
      <c r="M1212" s="332"/>
      <c r="N1212" s="335"/>
    </row>
    <row r="1213" spans="11:14" x14ac:dyDescent="0.2">
      <c r="K1213" s="333"/>
      <c r="L1213" s="334"/>
      <c r="M1213" s="332"/>
      <c r="N1213" s="335"/>
    </row>
    <row r="1214" spans="11:14" x14ac:dyDescent="0.2">
      <c r="K1214" s="333"/>
      <c r="L1214" s="334"/>
      <c r="M1214" s="332"/>
      <c r="N1214" s="335"/>
    </row>
    <row r="1215" spans="11:14" x14ac:dyDescent="0.2">
      <c r="K1215" s="333"/>
      <c r="L1215" s="334"/>
      <c r="M1215" s="332"/>
      <c r="N1215" s="335"/>
    </row>
    <row r="1216" spans="11:14" x14ac:dyDescent="0.2">
      <c r="K1216" s="333"/>
      <c r="L1216" s="334"/>
      <c r="M1216" s="332"/>
      <c r="N1216" s="335"/>
    </row>
    <row r="1217" spans="11:14" x14ac:dyDescent="0.2">
      <c r="K1217" s="333"/>
      <c r="L1217" s="334"/>
      <c r="M1217" s="332"/>
      <c r="N1217" s="335"/>
    </row>
    <row r="1218" spans="11:14" x14ac:dyDescent="0.2">
      <c r="K1218" s="333"/>
      <c r="L1218" s="334"/>
      <c r="M1218" s="332"/>
      <c r="N1218" s="335"/>
    </row>
    <row r="1219" spans="11:14" x14ac:dyDescent="0.2">
      <c r="K1219" s="333"/>
      <c r="L1219" s="334"/>
      <c r="M1219" s="332"/>
      <c r="N1219" s="335"/>
    </row>
    <row r="1220" spans="11:14" x14ac:dyDescent="0.2">
      <c r="K1220" s="333"/>
      <c r="L1220" s="334"/>
      <c r="M1220" s="332"/>
      <c r="N1220" s="335"/>
    </row>
    <row r="1221" spans="11:14" x14ac:dyDescent="0.2">
      <c r="K1221" s="333"/>
      <c r="L1221" s="334"/>
      <c r="M1221" s="332"/>
      <c r="N1221" s="335"/>
    </row>
    <row r="1222" spans="11:14" x14ac:dyDescent="0.2">
      <c r="K1222" s="333"/>
      <c r="L1222" s="334"/>
      <c r="M1222" s="332"/>
      <c r="N1222" s="335"/>
    </row>
    <row r="1223" spans="11:14" x14ac:dyDescent="0.2">
      <c r="K1223" s="333"/>
      <c r="L1223" s="334"/>
      <c r="M1223" s="332"/>
      <c r="N1223" s="335"/>
    </row>
    <row r="1224" spans="11:14" x14ac:dyDescent="0.2">
      <c r="K1224" s="333"/>
      <c r="L1224" s="334"/>
      <c r="M1224" s="332"/>
      <c r="N1224" s="335"/>
    </row>
    <row r="1225" spans="11:14" x14ac:dyDescent="0.2">
      <c r="K1225" s="333"/>
      <c r="L1225" s="334"/>
      <c r="M1225" s="332"/>
      <c r="N1225" s="335"/>
    </row>
    <row r="1226" spans="11:14" x14ac:dyDescent="0.2">
      <c r="K1226" s="333"/>
      <c r="L1226" s="334"/>
      <c r="M1226" s="332"/>
      <c r="N1226" s="335"/>
    </row>
    <row r="1227" spans="11:14" x14ac:dyDescent="0.2">
      <c r="K1227" s="333"/>
      <c r="L1227" s="334"/>
      <c r="M1227" s="332"/>
      <c r="N1227" s="335"/>
    </row>
    <row r="1228" spans="11:14" x14ac:dyDescent="0.2">
      <c r="K1228" s="333"/>
      <c r="L1228" s="334"/>
      <c r="M1228" s="332"/>
      <c r="N1228" s="335"/>
    </row>
    <row r="1229" spans="11:14" x14ac:dyDescent="0.2">
      <c r="K1229" s="333"/>
      <c r="L1229" s="334"/>
      <c r="M1229" s="332"/>
      <c r="N1229" s="335"/>
    </row>
    <row r="1230" spans="11:14" x14ac:dyDescent="0.2">
      <c r="K1230" s="333"/>
      <c r="L1230" s="334"/>
      <c r="M1230" s="332"/>
      <c r="N1230" s="335"/>
    </row>
    <row r="1231" spans="11:14" x14ac:dyDescent="0.2">
      <c r="K1231" s="333"/>
      <c r="L1231" s="334"/>
      <c r="M1231" s="332"/>
      <c r="N1231" s="335"/>
    </row>
    <row r="1232" spans="11:14" x14ac:dyDescent="0.2">
      <c r="K1232" s="333"/>
      <c r="L1232" s="334"/>
      <c r="M1232" s="332"/>
      <c r="N1232" s="335"/>
    </row>
    <row r="1233" spans="11:14" x14ac:dyDescent="0.2">
      <c r="K1233" s="333"/>
      <c r="L1233" s="334"/>
      <c r="M1233" s="332"/>
      <c r="N1233" s="335"/>
    </row>
    <row r="1234" spans="11:14" x14ac:dyDescent="0.2">
      <c r="K1234" s="333"/>
      <c r="L1234" s="334"/>
      <c r="M1234" s="332"/>
      <c r="N1234" s="335"/>
    </row>
    <row r="1235" spans="11:14" x14ac:dyDescent="0.2">
      <c r="K1235" s="333"/>
      <c r="L1235" s="334"/>
      <c r="M1235" s="332"/>
      <c r="N1235" s="335"/>
    </row>
    <row r="1236" spans="11:14" x14ac:dyDescent="0.2">
      <c r="K1236" s="333"/>
      <c r="L1236" s="334"/>
      <c r="M1236" s="332"/>
      <c r="N1236" s="335"/>
    </row>
    <row r="1237" spans="11:14" x14ac:dyDescent="0.2">
      <c r="K1237" s="333"/>
      <c r="L1237" s="334"/>
      <c r="M1237" s="332"/>
      <c r="N1237" s="335"/>
    </row>
    <row r="1238" spans="11:14" x14ac:dyDescent="0.2">
      <c r="K1238" s="333"/>
      <c r="L1238" s="334"/>
      <c r="M1238" s="332"/>
      <c r="N1238" s="335"/>
    </row>
    <row r="1239" spans="11:14" x14ac:dyDescent="0.2">
      <c r="K1239" s="333"/>
      <c r="L1239" s="334"/>
      <c r="M1239" s="332"/>
      <c r="N1239" s="335"/>
    </row>
    <row r="1240" spans="11:14" x14ac:dyDescent="0.2">
      <c r="K1240" s="333"/>
      <c r="L1240" s="334"/>
      <c r="M1240" s="332"/>
      <c r="N1240" s="335"/>
    </row>
    <row r="1241" spans="11:14" x14ac:dyDescent="0.2">
      <c r="K1241" s="333"/>
      <c r="L1241" s="334"/>
      <c r="M1241" s="332"/>
      <c r="N1241" s="335"/>
    </row>
    <row r="1242" spans="11:14" x14ac:dyDescent="0.2">
      <c r="K1242" s="333"/>
      <c r="L1242" s="334"/>
      <c r="M1242" s="332"/>
      <c r="N1242" s="335"/>
    </row>
    <row r="1243" spans="11:14" x14ac:dyDescent="0.2">
      <c r="K1243" s="333"/>
      <c r="L1243" s="334"/>
      <c r="M1243" s="332"/>
      <c r="N1243" s="335"/>
    </row>
    <row r="1244" spans="11:14" x14ac:dyDescent="0.2">
      <c r="K1244" s="333"/>
      <c r="L1244" s="334"/>
      <c r="M1244" s="332"/>
      <c r="N1244" s="335"/>
    </row>
    <row r="1245" spans="11:14" x14ac:dyDescent="0.2">
      <c r="K1245" s="333"/>
      <c r="L1245" s="334"/>
      <c r="M1245" s="332"/>
      <c r="N1245" s="335"/>
    </row>
    <row r="1246" spans="11:14" x14ac:dyDescent="0.2">
      <c r="K1246" s="333"/>
      <c r="L1246" s="334"/>
      <c r="M1246" s="332"/>
      <c r="N1246" s="335"/>
    </row>
    <row r="1247" spans="11:14" x14ac:dyDescent="0.2">
      <c r="K1247" s="333"/>
      <c r="L1247" s="334"/>
      <c r="M1247" s="332"/>
      <c r="N1247" s="335"/>
    </row>
    <row r="1248" spans="11:14" x14ac:dyDescent="0.2">
      <c r="K1248" s="333"/>
      <c r="L1248" s="334"/>
      <c r="M1248" s="332"/>
      <c r="N1248" s="335"/>
    </row>
    <row r="1249" spans="11:14" x14ac:dyDescent="0.2">
      <c r="K1249" s="333"/>
      <c r="L1249" s="334"/>
      <c r="M1249" s="332"/>
      <c r="N1249" s="335"/>
    </row>
    <row r="1250" spans="11:14" x14ac:dyDescent="0.2">
      <c r="K1250" s="333"/>
      <c r="L1250" s="334"/>
      <c r="M1250" s="332"/>
      <c r="N1250" s="335"/>
    </row>
    <row r="1251" spans="11:14" x14ac:dyDescent="0.2">
      <c r="K1251" s="333"/>
      <c r="L1251" s="334"/>
      <c r="M1251" s="332"/>
      <c r="N1251" s="335"/>
    </row>
    <row r="1252" spans="11:14" x14ac:dyDescent="0.2">
      <c r="K1252" s="333"/>
      <c r="L1252" s="334"/>
      <c r="M1252" s="332"/>
      <c r="N1252" s="335"/>
    </row>
    <row r="1253" spans="11:14" x14ac:dyDescent="0.2">
      <c r="K1253" s="333"/>
      <c r="L1253" s="334"/>
      <c r="M1253" s="332"/>
      <c r="N1253" s="335"/>
    </row>
    <row r="1254" spans="11:14" x14ac:dyDescent="0.2">
      <c r="K1254" s="333"/>
      <c r="L1254" s="334"/>
      <c r="M1254" s="332"/>
      <c r="N1254" s="335"/>
    </row>
    <row r="1255" spans="11:14" x14ac:dyDescent="0.2">
      <c r="K1255" s="333"/>
      <c r="L1255" s="334"/>
      <c r="M1255" s="332"/>
      <c r="N1255" s="335"/>
    </row>
    <row r="1256" spans="11:14" x14ac:dyDescent="0.2">
      <c r="K1256" s="333"/>
      <c r="L1256" s="334"/>
      <c r="M1256" s="332"/>
      <c r="N1256" s="335"/>
    </row>
    <row r="1257" spans="11:14" x14ac:dyDescent="0.2">
      <c r="K1257" s="333"/>
      <c r="L1257" s="334"/>
      <c r="M1257" s="332"/>
      <c r="N1257" s="335"/>
    </row>
    <row r="1258" spans="11:14" x14ac:dyDescent="0.2">
      <c r="K1258" s="333"/>
      <c r="L1258" s="334"/>
      <c r="M1258" s="332"/>
      <c r="N1258" s="335"/>
    </row>
    <row r="1259" spans="11:14" x14ac:dyDescent="0.2">
      <c r="K1259" s="333"/>
      <c r="L1259" s="334"/>
      <c r="M1259" s="332"/>
      <c r="N1259" s="335"/>
    </row>
    <row r="1260" spans="11:14" x14ac:dyDescent="0.2">
      <c r="K1260" s="333"/>
      <c r="L1260" s="334"/>
      <c r="M1260" s="332"/>
      <c r="N1260" s="335"/>
    </row>
    <row r="1261" spans="11:14" x14ac:dyDescent="0.2">
      <c r="K1261" s="333"/>
      <c r="L1261" s="334"/>
      <c r="M1261" s="332"/>
      <c r="N1261" s="335"/>
    </row>
    <row r="1262" spans="11:14" x14ac:dyDescent="0.2">
      <c r="K1262" s="333"/>
      <c r="L1262" s="334"/>
      <c r="M1262" s="332"/>
      <c r="N1262" s="335"/>
    </row>
    <row r="1263" spans="11:14" x14ac:dyDescent="0.2">
      <c r="K1263" s="333"/>
      <c r="L1263" s="334"/>
      <c r="M1263" s="332"/>
      <c r="N1263" s="335"/>
    </row>
    <row r="1264" spans="11:14" x14ac:dyDescent="0.2">
      <c r="K1264" s="333"/>
      <c r="L1264" s="334"/>
      <c r="M1264" s="332"/>
      <c r="N1264" s="335"/>
    </row>
    <row r="1265" spans="11:14" x14ac:dyDescent="0.2">
      <c r="K1265" s="333"/>
      <c r="L1265" s="334"/>
      <c r="M1265" s="332"/>
      <c r="N1265" s="335"/>
    </row>
    <row r="1266" spans="11:14" x14ac:dyDescent="0.2">
      <c r="K1266" s="333"/>
      <c r="L1266" s="334"/>
      <c r="M1266" s="332"/>
      <c r="N1266" s="335"/>
    </row>
    <row r="1267" spans="11:14" x14ac:dyDescent="0.2">
      <c r="K1267" s="333"/>
      <c r="L1267" s="334"/>
      <c r="M1267" s="332"/>
      <c r="N1267" s="335"/>
    </row>
    <row r="1268" spans="11:14" x14ac:dyDescent="0.2">
      <c r="K1268" s="333"/>
      <c r="L1268" s="334"/>
      <c r="M1268" s="332"/>
      <c r="N1268" s="335"/>
    </row>
    <row r="1269" spans="11:14" x14ac:dyDescent="0.2">
      <c r="K1269" s="333"/>
      <c r="L1269" s="334"/>
      <c r="M1269" s="332"/>
      <c r="N1269" s="335"/>
    </row>
    <row r="1270" spans="11:14" x14ac:dyDescent="0.2">
      <c r="K1270" s="333"/>
      <c r="L1270" s="334"/>
      <c r="M1270" s="332"/>
      <c r="N1270" s="335"/>
    </row>
    <row r="1271" spans="11:14" x14ac:dyDescent="0.2">
      <c r="K1271" s="333"/>
      <c r="L1271" s="334"/>
      <c r="M1271" s="332"/>
      <c r="N1271" s="335"/>
    </row>
    <row r="1272" spans="11:14" x14ac:dyDescent="0.2">
      <c r="K1272" s="333"/>
      <c r="L1272" s="334"/>
      <c r="M1272" s="332"/>
      <c r="N1272" s="335"/>
    </row>
    <row r="1273" spans="11:14" x14ac:dyDescent="0.2">
      <c r="K1273" s="333"/>
      <c r="L1273" s="334"/>
      <c r="M1273" s="332"/>
      <c r="N1273" s="335"/>
    </row>
    <row r="1274" spans="11:14" x14ac:dyDescent="0.2">
      <c r="K1274" s="333"/>
      <c r="L1274" s="334"/>
      <c r="M1274" s="332"/>
      <c r="N1274" s="335"/>
    </row>
    <row r="1275" spans="11:14" x14ac:dyDescent="0.2">
      <c r="K1275" s="333"/>
      <c r="L1275" s="334"/>
      <c r="M1275" s="332"/>
      <c r="N1275" s="335"/>
    </row>
    <row r="1276" spans="11:14" x14ac:dyDescent="0.2">
      <c r="K1276" s="333"/>
      <c r="L1276" s="334"/>
      <c r="M1276" s="332"/>
      <c r="N1276" s="335"/>
    </row>
    <row r="1277" spans="11:14" x14ac:dyDescent="0.2">
      <c r="K1277" s="333"/>
      <c r="L1277" s="334"/>
      <c r="M1277" s="332"/>
      <c r="N1277" s="335"/>
    </row>
    <row r="1278" spans="11:14" x14ac:dyDescent="0.2">
      <c r="K1278" s="333"/>
      <c r="L1278" s="334"/>
      <c r="M1278" s="332"/>
      <c r="N1278" s="335"/>
    </row>
    <row r="1279" spans="11:14" x14ac:dyDescent="0.2">
      <c r="K1279" s="333"/>
      <c r="L1279" s="334"/>
      <c r="M1279" s="332"/>
      <c r="N1279" s="335"/>
    </row>
    <row r="1280" spans="11:14" x14ac:dyDescent="0.2">
      <c r="K1280" s="333"/>
      <c r="L1280" s="334"/>
      <c r="M1280" s="332"/>
      <c r="N1280" s="335"/>
    </row>
    <row r="1281" spans="11:14" x14ac:dyDescent="0.2">
      <c r="K1281" s="333"/>
      <c r="L1281" s="334"/>
      <c r="M1281" s="332"/>
      <c r="N1281" s="335"/>
    </row>
    <row r="1282" spans="11:14" x14ac:dyDescent="0.2">
      <c r="K1282" s="333"/>
      <c r="L1282" s="334"/>
      <c r="M1282" s="332"/>
      <c r="N1282" s="335"/>
    </row>
    <row r="1283" spans="11:14" x14ac:dyDescent="0.2">
      <c r="K1283" s="333"/>
      <c r="L1283" s="334"/>
      <c r="M1283" s="332"/>
      <c r="N1283" s="335"/>
    </row>
    <row r="1284" spans="11:14" x14ac:dyDescent="0.2">
      <c r="K1284" s="333"/>
      <c r="L1284" s="334"/>
      <c r="M1284" s="332"/>
      <c r="N1284" s="335"/>
    </row>
    <row r="1285" spans="11:14" x14ac:dyDescent="0.2">
      <c r="K1285" s="333"/>
      <c r="L1285" s="334"/>
      <c r="M1285" s="332"/>
      <c r="N1285" s="335"/>
    </row>
    <row r="1286" spans="11:14" x14ac:dyDescent="0.2">
      <c r="K1286" s="333"/>
      <c r="L1286" s="334"/>
      <c r="M1286" s="332"/>
      <c r="N1286" s="335"/>
    </row>
    <row r="1287" spans="11:14" x14ac:dyDescent="0.2">
      <c r="K1287" s="333"/>
      <c r="L1287" s="334"/>
      <c r="M1287" s="332"/>
      <c r="N1287" s="335"/>
    </row>
    <row r="1288" spans="11:14" x14ac:dyDescent="0.2">
      <c r="K1288" s="333"/>
      <c r="L1288" s="334"/>
      <c r="M1288" s="332"/>
      <c r="N1288" s="335"/>
    </row>
    <row r="1289" spans="11:14" x14ac:dyDescent="0.2">
      <c r="K1289" s="333"/>
      <c r="L1289" s="334"/>
      <c r="M1289" s="332"/>
      <c r="N1289" s="335"/>
    </row>
    <row r="1290" spans="11:14" x14ac:dyDescent="0.2">
      <c r="K1290" s="333"/>
      <c r="L1290" s="334"/>
      <c r="M1290" s="332"/>
      <c r="N1290" s="335"/>
    </row>
    <row r="1291" spans="11:14" x14ac:dyDescent="0.2">
      <c r="K1291" s="333"/>
      <c r="L1291" s="334"/>
      <c r="M1291" s="332"/>
      <c r="N1291" s="335"/>
    </row>
    <row r="1292" spans="11:14" x14ac:dyDescent="0.2">
      <c r="K1292" s="333"/>
      <c r="L1292" s="334"/>
      <c r="M1292" s="332"/>
      <c r="N1292" s="335"/>
    </row>
    <row r="1293" spans="11:14" x14ac:dyDescent="0.2">
      <c r="K1293" s="333"/>
      <c r="L1293" s="334"/>
      <c r="M1293" s="332"/>
      <c r="N1293" s="335"/>
    </row>
    <row r="1294" spans="11:14" x14ac:dyDescent="0.2">
      <c r="K1294" s="333"/>
      <c r="L1294" s="334"/>
      <c r="M1294" s="332"/>
      <c r="N1294" s="335"/>
    </row>
    <row r="1295" spans="11:14" x14ac:dyDescent="0.2">
      <c r="K1295" s="333"/>
      <c r="L1295" s="334"/>
      <c r="M1295" s="332"/>
      <c r="N1295" s="335"/>
    </row>
    <row r="1296" spans="11:14" x14ac:dyDescent="0.2">
      <c r="K1296" s="333"/>
      <c r="L1296" s="334"/>
      <c r="M1296" s="332"/>
      <c r="N1296" s="335"/>
    </row>
    <row r="1297" spans="11:14" x14ac:dyDescent="0.2">
      <c r="K1297" s="333"/>
      <c r="L1297" s="334"/>
      <c r="M1297" s="332"/>
      <c r="N1297" s="335"/>
    </row>
    <row r="1298" spans="11:14" x14ac:dyDescent="0.2">
      <c r="K1298" s="333"/>
      <c r="L1298" s="334"/>
      <c r="M1298" s="332"/>
      <c r="N1298" s="335"/>
    </row>
    <row r="1299" spans="11:14" x14ac:dyDescent="0.2">
      <c r="K1299" s="333"/>
      <c r="L1299" s="334"/>
      <c r="M1299" s="332"/>
      <c r="N1299" s="335"/>
    </row>
    <row r="1300" spans="11:14" x14ac:dyDescent="0.2">
      <c r="K1300" s="333"/>
      <c r="L1300" s="334"/>
      <c r="M1300" s="332"/>
      <c r="N1300" s="335"/>
    </row>
    <row r="1301" spans="11:14" x14ac:dyDescent="0.2">
      <c r="K1301" s="333"/>
      <c r="L1301" s="334"/>
      <c r="M1301" s="332"/>
      <c r="N1301" s="335"/>
    </row>
    <row r="1302" spans="11:14" x14ac:dyDescent="0.2">
      <c r="K1302" s="333"/>
      <c r="L1302" s="334"/>
      <c r="M1302" s="332"/>
      <c r="N1302" s="335"/>
    </row>
    <row r="1303" spans="11:14" x14ac:dyDescent="0.2">
      <c r="K1303" s="333"/>
      <c r="L1303" s="334"/>
      <c r="M1303" s="332"/>
      <c r="N1303" s="335"/>
    </row>
    <row r="1304" spans="11:14" x14ac:dyDescent="0.2">
      <c r="K1304" s="333"/>
      <c r="L1304" s="334"/>
      <c r="M1304" s="332"/>
      <c r="N1304" s="335"/>
    </row>
    <row r="1305" spans="11:14" x14ac:dyDescent="0.2">
      <c r="K1305" s="333"/>
      <c r="L1305" s="334"/>
      <c r="M1305" s="332"/>
      <c r="N1305" s="335"/>
    </row>
    <row r="1306" spans="11:14" x14ac:dyDescent="0.2">
      <c r="K1306" s="333"/>
      <c r="L1306" s="334"/>
      <c r="M1306" s="332"/>
      <c r="N1306" s="335"/>
    </row>
    <row r="1307" spans="11:14" x14ac:dyDescent="0.2">
      <c r="K1307" s="333"/>
      <c r="L1307" s="334"/>
      <c r="M1307" s="332"/>
      <c r="N1307" s="335"/>
    </row>
    <row r="1308" spans="11:14" x14ac:dyDescent="0.2">
      <c r="K1308" s="333"/>
      <c r="L1308" s="334"/>
      <c r="M1308" s="332"/>
      <c r="N1308" s="335"/>
    </row>
    <row r="1309" spans="11:14" x14ac:dyDescent="0.2">
      <c r="K1309" s="333"/>
      <c r="L1309" s="334"/>
      <c r="M1309" s="332"/>
      <c r="N1309" s="335"/>
    </row>
    <row r="1310" spans="11:14" x14ac:dyDescent="0.2">
      <c r="K1310" s="333"/>
      <c r="L1310" s="334"/>
      <c r="M1310" s="332"/>
      <c r="N1310" s="335"/>
    </row>
    <row r="1311" spans="11:14" x14ac:dyDescent="0.2">
      <c r="K1311" s="333"/>
      <c r="L1311" s="334"/>
      <c r="M1311" s="332"/>
      <c r="N1311" s="335"/>
    </row>
    <row r="1312" spans="11:14" x14ac:dyDescent="0.2">
      <c r="K1312" s="333"/>
      <c r="L1312" s="334"/>
      <c r="M1312" s="332"/>
      <c r="N1312" s="335"/>
    </row>
    <row r="1313" spans="11:14" x14ac:dyDescent="0.2">
      <c r="K1313" s="333"/>
      <c r="L1313" s="334"/>
      <c r="M1313" s="332"/>
      <c r="N1313" s="335"/>
    </row>
    <row r="1314" spans="11:14" x14ac:dyDescent="0.2">
      <c r="K1314" s="333"/>
      <c r="L1314" s="334"/>
      <c r="M1314" s="332"/>
      <c r="N1314" s="335"/>
    </row>
    <row r="1315" spans="11:14" x14ac:dyDescent="0.2">
      <c r="K1315" s="333"/>
      <c r="L1315" s="334"/>
      <c r="M1315" s="332"/>
      <c r="N1315" s="335"/>
    </row>
    <row r="1316" spans="11:14" x14ac:dyDescent="0.2">
      <c r="K1316" s="333"/>
      <c r="L1316" s="334"/>
      <c r="M1316" s="332"/>
      <c r="N1316" s="335"/>
    </row>
    <row r="1317" spans="11:14" x14ac:dyDescent="0.2">
      <c r="K1317" s="333"/>
      <c r="L1317" s="334"/>
      <c r="M1317" s="332"/>
      <c r="N1317" s="335"/>
    </row>
    <row r="1318" spans="11:14" x14ac:dyDescent="0.2">
      <c r="K1318" s="333"/>
      <c r="L1318" s="334"/>
      <c r="M1318" s="332"/>
      <c r="N1318" s="335"/>
    </row>
    <row r="1319" spans="11:14" x14ac:dyDescent="0.2">
      <c r="K1319" s="333"/>
      <c r="L1319" s="334"/>
      <c r="M1319" s="332"/>
      <c r="N1319" s="335"/>
    </row>
    <row r="1320" spans="11:14" x14ac:dyDescent="0.2">
      <c r="K1320" s="333"/>
      <c r="L1320" s="334"/>
      <c r="M1320" s="332"/>
      <c r="N1320" s="335"/>
    </row>
    <row r="1321" spans="11:14" x14ac:dyDescent="0.2">
      <c r="K1321" s="333"/>
      <c r="L1321" s="334"/>
      <c r="M1321" s="332"/>
      <c r="N1321" s="335"/>
    </row>
    <row r="1322" spans="11:14" x14ac:dyDescent="0.2">
      <c r="K1322" s="333"/>
      <c r="L1322" s="334"/>
      <c r="M1322" s="332"/>
      <c r="N1322" s="335"/>
    </row>
    <row r="1323" spans="11:14" x14ac:dyDescent="0.2">
      <c r="K1323" s="333"/>
      <c r="L1323" s="334"/>
      <c r="M1323" s="332"/>
      <c r="N1323" s="335"/>
    </row>
    <row r="1324" spans="11:14" x14ac:dyDescent="0.2">
      <c r="K1324" s="333"/>
      <c r="L1324" s="334"/>
      <c r="M1324" s="332"/>
      <c r="N1324" s="335"/>
    </row>
    <row r="1325" spans="11:14" x14ac:dyDescent="0.2">
      <c r="K1325" s="333"/>
      <c r="L1325" s="334"/>
      <c r="M1325" s="332"/>
      <c r="N1325" s="335"/>
    </row>
    <row r="1326" spans="11:14" x14ac:dyDescent="0.2">
      <c r="K1326" s="333"/>
      <c r="L1326" s="334"/>
      <c r="M1326" s="332"/>
      <c r="N1326" s="335"/>
    </row>
    <row r="1327" spans="11:14" x14ac:dyDescent="0.2">
      <c r="K1327" s="333"/>
      <c r="L1327" s="334"/>
      <c r="M1327" s="332"/>
      <c r="N1327" s="335"/>
    </row>
    <row r="1328" spans="11:14" x14ac:dyDescent="0.2">
      <c r="K1328" s="333"/>
      <c r="L1328" s="334"/>
      <c r="M1328" s="332"/>
      <c r="N1328" s="335"/>
    </row>
    <row r="1329" spans="11:14" x14ac:dyDescent="0.2">
      <c r="K1329" s="333"/>
      <c r="L1329" s="334"/>
      <c r="M1329" s="332"/>
      <c r="N1329" s="335"/>
    </row>
    <row r="1330" spans="11:14" x14ac:dyDescent="0.2">
      <c r="K1330" s="333"/>
      <c r="L1330" s="334"/>
      <c r="M1330" s="332"/>
      <c r="N1330" s="335"/>
    </row>
    <row r="1331" spans="11:14" x14ac:dyDescent="0.2">
      <c r="K1331" s="333"/>
      <c r="L1331" s="334"/>
      <c r="M1331" s="332"/>
      <c r="N1331" s="335"/>
    </row>
    <row r="1332" spans="11:14" x14ac:dyDescent="0.2">
      <c r="K1332" s="333"/>
      <c r="L1332" s="334"/>
      <c r="M1332" s="332"/>
      <c r="N1332" s="335"/>
    </row>
    <row r="1333" spans="11:14" x14ac:dyDescent="0.2">
      <c r="K1333" s="333"/>
      <c r="L1333" s="334"/>
      <c r="M1333" s="332"/>
      <c r="N1333" s="335"/>
    </row>
    <row r="1334" spans="11:14" x14ac:dyDescent="0.2">
      <c r="K1334" s="333"/>
      <c r="L1334" s="334"/>
      <c r="M1334" s="332"/>
      <c r="N1334" s="335"/>
    </row>
    <row r="1335" spans="11:14" x14ac:dyDescent="0.2">
      <c r="K1335" s="333"/>
      <c r="L1335" s="334"/>
      <c r="M1335" s="332"/>
      <c r="N1335" s="335"/>
    </row>
    <row r="1336" spans="11:14" x14ac:dyDescent="0.2">
      <c r="K1336" s="333"/>
      <c r="L1336" s="334"/>
      <c r="M1336" s="332"/>
      <c r="N1336" s="335"/>
    </row>
    <row r="1337" spans="11:14" x14ac:dyDescent="0.2">
      <c r="K1337" s="333"/>
      <c r="L1337" s="334"/>
      <c r="M1337" s="332"/>
      <c r="N1337" s="335"/>
    </row>
    <row r="1338" spans="11:14" x14ac:dyDescent="0.2">
      <c r="K1338" s="333"/>
      <c r="L1338" s="334"/>
      <c r="M1338" s="332"/>
      <c r="N1338" s="335"/>
    </row>
    <row r="1339" spans="11:14" x14ac:dyDescent="0.2">
      <c r="K1339" s="333"/>
      <c r="L1339" s="334"/>
      <c r="M1339" s="332"/>
      <c r="N1339" s="335"/>
    </row>
    <row r="1340" spans="11:14" x14ac:dyDescent="0.2">
      <c r="K1340" s="333"/>
      <c r="L1340" s="334"/>
      <c r="M1340" s="332"/>
      <c r="N1340" s="335"/>
    </row>
    <row r="1341" spans="11:14" x14ac:dyDescent="0.2">
      <c r="K1341" s="333"/>
      <c r="L1341" s="334"/>
      <c r="M1341" s="332"/>
      <c r="N1341" s="335"/>
    </row>
    <row r="1342" spans="11:14" x14ac:dyDescent="0.2">
      <c r="K1342" s="333"/>
      <c r="L1342" s="334"/>
      <c r="M1342" s="332"/>
      <c r="N1342" s="335"/>
    </row>
    <row r="1343" spans="11:14" x14ac:dyDescent="0.2">
      <c r="K1343" s="333"/>
      <c r="L1343" s="334"/>
      <c r="M1343" s="332"/>
      <c r="N1343" s="335"/>
    </row>
    <row r="1344" spans="11:14" x14ac:dyDescent="0.2">
      <c r="K1344" s="333"/>
      <c r="L1344" s="334"/>
      <c r="M1344" s="332"/>
      <c r="N1344" s="335"/>
    </row>
    <row r="1345" spans="11:14" x14ac:dyDescent="0.2">
      <c r="K1345" s="333"/>
      <c r="L1345" s="334"/>
      <c r="M1345" s="332"/>
      <c r="N1345" s="335"/>
    </row>
    <row r="1346" spans="11:14" x14ac:dyDescent="0.2">
      <c r="K1346" s="333"/>
      <c r="L1346" s="334"/>
      <c r="M1346" s="332"/>
      <c r="N1346" s="335"/>
    </row>
    <row r="1347" spans="11:14" x14ac:dyDescent="0.2">
      <c r="K1347" s="333"/>
      <c r="L1347" s="334"/>
      <c r="M1347" s="332"/>
      <c r="N1347" s="335"/>
    </row>
    <row r="1348" spans="11:14" x14ac:dyDescent="0.2">
      <c r="K1348" s="333"/>
      <c r="L1348" s="334"/>
      <c r="M1348" s="332"/>
      <c r="N1348" s="335"/>
    </row>
    <row r="1349" spans="11:14" x14ac:dyDescent="0.2">
      <c r="K1349" s="333"/>
      <c r="L1349" s="334"/>
      <c r="M1349" s="332"/>
      <c r="N1349" s="335"/>
    </row>
    <row r="1350" spans="11:14" x14ac:dyDescent="0.2">
      <c r="K1350" s="333"/>
      <c r="L1350" s="334"/>
      <c r="M1350" s="332"/>
      <c r="N1350" s="335"/>
    </row>
    <row r="1351" spans="11:14" x14ac:dyDescent="0.2">
      <c r="K1351" s="333"/>
      <c r="L1351" s="334"/>
      <c r="M1351" s="332"/>
      <c r="N1351" s="335"/>
    </row>
    <row r="1352" spans="11:14" x14ac:dyDescent="0.2">
      <c r="K1352" s="333"/>
      <c r="L1352" s="334"/>
      <c r="M1352" s="332"/>
      <c r="N1352" s="335"/>
    </row>
    <row r="1353" spans="11:14" x14ac:dyDescent="0.2">
      <c r="K1353" s="333"/>
      <c r="L1353" s="334"/>
      <c r="M1353" s="332"/>
      <c r="N1353" s="335"/>
    </row>
    <row r="1354" spans="11:14" x14ac:dyDescent="0.2">
      <c r="K1354" s="333"/>
      <c r="L1354" s="334"/>
      <c r="M1354" s="332"/>
      <c r="N1354" s="335"/>
    </row>
    <row r="1355" spans="11:14" x14ac:dyDescent="0.2">
      <c r="K1355" s="333"/>
      <c r="L1355" s="334"/>
      <c r="M1355" s="332"/>
      <c r="N1355" s="335"/>
    </row>
    <row r="1356" spans="11:14" x14ac:dyDescent="0.2">
      <c r="K1356" s="333"/>
      <c r="L1356" s="334"/>
      <c r="M1356" s="332"/>
      <c r="N1356" s="335"/>
    </row>
    <row r="1357" spans="11:14" x14ac:dyDescent="0.2">
      <c r="K1357" s="333"/>
      <c r="L1357" s="334"/>
      <c r="M1357" s="332"/>
      <c r="N1357" s="335"/>
    </row>
    <row r="1358" spans="11:14" x14ac:dyDescent="0.2">
      <c r="K1358" s="333"/>
      <c r="L1358" s="334"/>
      <c r="M1358" s="332"/>
      <c r="N1358" s="335"/>
    </row>
    <row r="1359" spans="11:14" x14ac:dyDescent="0.2">
      <c r="K1359" s="333"/>
      <c r="L1359" s="334"/>
      <c r="M1359" s="332"/>
      <c r="N1359" s="335"/>
    </row>
    <row r="1360" spans="11:14" x14ac:dyDescent="0.2">
      <c r="K1360" s="333"/>
      <c r="L1360" s="334"/>
      <c r="M1360" s="332"/>
      <c r="N1360" s="335"/>
    </row>
    <row r="1361" spans="11:14" x14ac:dyDescent="0.2">
      <c r="K1361" s="333"/>
      <c r="L1361" s="334"/>
      <c r="M1361" s="332"/>
      <c r="N1361" s="335"/>
    </row>
    <row r="1362" spans="11:14" x14ac:dyDescent="0.2">
      <c r="K1362" s="333"/>
      <c r="L1362" s="334"/>
      <c r="M1362" s="332"/>
      <c r="N1362" s="335"/>
    </row>
    <row r="1363" spans="11:14" x14ac:dyDescent="0.2">
      <c r="K1363" s="333"/>
      <c r="L1363" s="334"/>
      <c r="M1363" s="332"/>
      <c r="N1363" s="335"/>
    </row>
    <row r="1364" spans="11:14" x14ac:dyDescent="0.2">
      <c r="K1364" s="333"/>
      <c r="L1364" s="334"/>
      <c r="M1364" s="332"/>
      <c r="N1364" s="335"/>
    </row>
    <row r="1365" spans="11:14" x14ac:dyDescent="0.2">
      <c r="K1365" s="333"/>
      <c r="L1365" s="334"/>
      <c r="M1365" s="332"/>
      <c r="N1365" s="335"/>
    </row>
    <row r="1366" spans="11:14" x14ac:dyDescent="0.2">
      <c r="K1366" s="333"/>
      <c r="L1366" s="334"/>
      <c r="M1366" s="332"/>
      <c r="N1366" s="335"/>
    </row>
    <row r="1367" spans="11:14" x14ac:dyDescent="0.2">
      <c r="K1367" s="333"/>
      <c r="L1367" s="334"/>
      <c r="M1367" s="332"/>
      <c r="N1367" s="335"/>
    </row>
    <row r="1368" spans="11:14" x14ac:dyDescent="0.2">
      <c r="K1368" s="333"/>
      <c r="L1368" s="334"/>
      <c r="M1368" s="332"/>
      <c r="N1368" s="335"/>
    </row>
    <row r="1369" spans="11:14" x14ac:dyDescent="0.2">
      <c r="K1369" s="333"/>
      <c r="L1369" s="334"/>
      <c r="M1369" s="332"/>
      <c r="N1369" s="335"/>
    </row>
    <row r="1370" spans="11:14" x14ac:dyDescent="0.2">
      <c r="K1370" s="333"/>
      <c r="L1370" s="334"/>
      <c r="M1370" s="332"/>
      <c r="N1370" s="335"/>
    </row>
    <row r="1371" spans="11:14" x14ac:dyDescent="0.2">
      <c r="K1371" s="333"/>
      <c r="L1371" s="334"/>
      <c r="M1371" s="332"/>
      <c r="N1371" s="335"/>
    </row>
    <row r="1372" spans="11:14" x14ac:dyDescent="0.2">
      <c r="K1372" s="333"/>
      <c r="L1372" s="334"/>
      <c r="M1372" s="332"/>
      <c r="N1372" s="335"/>
    </row>
    <row r="1373" spans="11:14" x14ac:dyDescent="0.2">
      <c r="K1373" s="333"/>
      <c r="L1373" s="334"/>
      <c r="M1373" s="332"/>
      <c r="N1373" s="335"/>
    </row>
    <row r="1374" spans="11:14" x14ac:dyDescent="0.2">
      <c r="K1374" s="333"/>
      <c r="L1374" s="334"/>
      <c r="M1374" s="332"/>
      <c r="N1374" s="335"/>
    </row>
    <row r="1375" spans="11:14" x14ac:dyDescent="0.2">
      <c r="K1375" s="333"/>
      <c r="L1375" s="334"/>
      <c r="M1375" s="332"/>
      <c r="N1375" s="335"/>
    </row>
    <row r="1376" spans="11:14" x14ac:dyDescent="0.2">
      <c r="K1376" s="333"/>
      <c r="L1376" s="334"/>
      <c r="M1376" s="332"/>
      <c r="N1376" s="335"/>
    </row>
    <row r="1377" spans="11:14" x14ac:dyDescent="0.2">
      <c r="K1377" s="333"/>
      <c r="L1377" s="334"/>
      <c r="M1377" s="332"/>
      <c r="N1377" s="335"/>
    </row>
    <row r="1378" spans="11:14" x14ac:dyDescent="0.2">
      <c r="K1378" s="333"/>
      <c r="L1378" s="334"/>
      <c r="M1378" s="332"/>
      <c r="N1378" s="335"/>
    </row>
    <row r="1379" spans="11:14" x14ac:dyDescent="0.2">
      <c r="K1379" s="333"/>
      <c r="L1379" s="334"/>
      <c r="M1379" s="332"/>
      <c r="N1379" s="335"/>
    </row>
    <row r="1380" spans="11:14" x14ac:dyDescent="0.2">
      <c r="K1380" s="333"/>
      <c r="L1380" s="334"/>
      <c r="M1380" s="332"/>
      <c r="N1380" s="335"/>
    </row>
    <row r="1381" spans="11:14" x14ac:dyDescent="0.2">
      <c r="K1381" s="333"/>
      <c r="L1381" s="334"/>
      <c r="M1381" s="332"/>
      <c r="N1381" s="335"/>
    </row>
    <row r="1382" spans="11:14" x14ac:dyDescent="0.2">
      <c r="K1382" s="333"/>
      <c r="L1382" s="334"/>
      <c r="M1382" s="332"/>
      <c r="N1382" s="335"/>
    </row>
    <row r="1383" spans="11:14" x14ac:dyDescent="0.2">
      <c r="K1383" s="333"/>
      <c r="L1383" s="334"/>
      <c r="M1383" s="332"/>
      <c r="N1383" s="335"/>
    </row>
    <row r="1384" spans="11:14" x14ac:dyDescent="0.2">
      <c r="K1384" s="333"/>
      <c r="L1384" s="334"/>
      <c r="M1384" s="332"/>
      <c r="N1384" s="335"/>
    </row>
    <row r="1385" spans="11:14" x14ac:dyDescent="0.2">
      <c r="K1385" s="333"/>
      <c r="L1385" s="334"/>
      <c r="M1385" s="332"/>
      <c r="N1385" s="335"/>
    </row>
    <row r="1386" spans="11:14" x14ac:dyDescent="0.2">
      <c r="K1386" s="333"/>
      <c r="L1386" s="334"/>
      <c r="M1386" s="332"/>
      <c r="N1386" s="335"/>
    </row>
    <row r="1387" spans="11:14" x14ac:dyDescent="0.2">
      <c r="K1387" s="333"/>
      <c r="L1387" s="334"/>
      <c r="M1387" s="332"/>
      <c r="N1387" s="335"/>
    </row>
    <row r="1388" spans="11:14" x14ac:dyDescent="0.2">
      <c r="K1388" s="333"/>
      <c r="L1388" s="334"/>
      <c r="M1388" s="332"/>
      <c r="N1388" s="335"/>
    </row>
    <row r="1389" spans="11:14" x14ac:dyDescent="0.2">
      <c r="K1389" s="333"/>
      <c r="L1389" s="334"/>
      <c r="M1389" s="332"/>
      <c r="N1389" s="335"/>
    </row>
    <row r="1390" spans="11:14" x14ac:dyDescent="0.2">
      <c r="K1390" s="333"/>
      <c r="L1390" s="334"/>
      <c r="M1390" s="332"/>
      <c r="N1390" s="335"/>
    </row>
    <row r="1391" spans="11:14" x14ac:dyDescent="0.2">
      <c r="K1391" s="333"/>
      <c r="L1391" s="334"/>
      <c r="M1391" s="332"/>
      <c r="N1391" s="335"/>
    </row>
    <row r="1392" spans="11:14" x14ac:dyDescent="0.2">
      <c r="K1392" s="333"/>
      <c r="L1392" s="334"/>
      <c r="M1392" s="332"/>
      <c r="N1392" s="335"/>
    </row>
    <row r="1393" spans="11:14" x14ac:dyDescent="0.2">
      <c r="K1393" s="333"/>
      <c r="L1393" s="334"/>
      <c r="M1393" s="332"/>
      <c r="N1393" s="335"/>
    </row>
    <row r="1394" spans="11:14" x14ac:dyDescent="0.2">
      <c r="K1394" s="333"/>
      <c r="L1394" s="334"/>
      <c r="M1394" s="332"/>
      <c r="N1394" s="335"/>
    </row>
    <row r="1395" spans="11:14" x14ac:dyDescent="0.2">
      <c r="K1395" s="333"/>
      <c r="L1395" s="334"/>
      <c r="M1395" s="332"/>
      <c r="N1395" s="335"/>
    </row>
    <row r="1396" spans="11:14" x14ac:dyDescent="0.2">
      <c r="K1396" s="333"/>
      <c r="L1396" s="334"/>
      <c r="M1396" s="332"/>
      <c r="N1396" s="335"/>
    </row>
    <row r="1397" spans="11:14" x14ac:dyDescent="0.2">
      <c r="K1397" s="333"/>
      <c r="L1397" s="334"/>
      <c r="M1397" s="332"/>
      <c r="N1397" s="335"/>
    </row>
    <row r="1398" spans="11:14" x14ac:dyDescent="0.2">
      <c r="K1398" s="333"/>
      <c r="L1398" s="334"/>
      <c r="M1398" s="332"/>
      <c r="N1398" s="335"/>
    </row>
    <row r="1399" spans="11:14" x14ac:dyDescent="0.2">
      <c r="K1399" s="333"/>
      <c r="L1399" s="334"/>
      <c r="M1399" s="332"/>
      <c r="N1399" s="335"/>
    </row>
    <row r="1400" spans="11:14" x14ac:dyDescent="0.2">
      <c r="K1400" s="333"/>
      <c r="L1400" s="334"/>
      <c r="M1400" s="332"/>
      <c r="N1400" s="335"/>
    </row>
    <row r="1401" spans="11:14" x14ac:dyDescent="0.2">
      <c r="K1401" s="333"/>
      <c r="L1401" s="334"/>
      <c r="M1401" s="332"/>
      <c r="N1401" s="335"/>
    </row>
    <row r="1402" spans="11:14" x14ac:dyDescent="0.2">
      <c r="K1402" s="333"/>
      <c r="L1402" s="334"/>
      <c r="M1402" s="332"/>
      <c r="N1402" s="335"/>
    </row>
    <row r="1403" spans="11:14" x14ac:dyDescent="0.2">
      <c r="K1403" s="333"/>
      <c r="L1403" s="334"/>
      <c r="M1403" s="332"/>
      <c r="N1403" s="335"/>
    </row>
    <row r="1404" spans="11:14" x14ac:dyDescent="0.2">
      <c r="K1404" s="333"/>
      <c r="L1404" s="334"/>
      <c r="M1404" s="332"/>
      <c r="N1404" s="335"/>
    </row>
    <row r="1405" spans="11:14" x14ac:dyDescent="0.2">
      <c r="K1405" s="333"/>
      <c r="L1405" s="334"/>
      <c r="M1405" s="332"/>
      <c r="N1405" s="335"/>
    </row>
    <row r="1406" spans="11:14" x14ac:dyDescent="0.2">
      <c r="K1406" s="333"/>
      <c r="L1406" s="334"/>
      <c r="M1406" s="332"/>
      <c r="N1406" s="335"/>
    </row>
    <row r="1407" spans="11:14" x14ac:dyDescent="0.2">
      <c r="K1407" s="333"/>
      <c r="L1407" s="334"/>
      <c r="M1407" s="332"/>
      <c r="N1407" s="335"/>
    </row>
    <row r="1408" spans="11:14" x14ac:dyDescent="0.2">
      <c r="K1408" s="333"/>
      <c r="L1408" s="334"/>
      <c r="M1408" s="332"/>
      <c r="N1408" s="335"/>
    </row>
    <row r="1409" spans="11:14" x14ac:dyDescent="0.2">
      <c r="K1409" s="333"/>
      <c r="L1409" s="334"/>
      <c r="M1409" s="332"/>
      <c r="N1409" s="335"/>
    </row>
    <row r="1410" spans="11:14" x14ac:dyDescent="0.2">
      <c r="K1410" s="333"/>
      <c r="L1410" s="334"/>
      <c r="M1410" s="332"/>
      <c r="N1410" s="335"/>
    </row>
    <row r="1411" spans="11:14" x14ac:dyDescent="0.2">
      <c r="K1411" s="333"/>
      <c r="L1411" s="334"/>
      <c r="M1411" s="332"/>
      <c r="N1411" s="335"/>
    </row>
    <row r="1412" spans="11:14" x14ac:dyDescent="0.2">
      <c r="K1412" s="333"/>
      <c r="L1412" s="334"/>
      <c r="M1412" s="332"/>
      <c r="N1412" s="335"/>
    </row>
    <row r="1413" spans="11:14" x14ac:dyDescent="0.2">
      <c r="K1413" s="333"/>
      <c r="L1413" s="334"/>
      <c r="M1413" s="332"/>
      <c r="N1413" s="335"/>
    </row>
    <row r="1414" spans="11:14" x14ac:dyDescent="0.2">
      <c r="K1414" s="333"/>
      <c r="L1414" s="334"/>
      <c r="M1414" s="332"/>
      <c r="N1414" s="335"/>
    </row>
    <row r="1415" spans="11:14" x14ac:dyDescent="0.2">
      <c r="K1415" s="333"/>
      <c r="L1415" s="334"/>
      <c r="M1415" s="332"/>
      <c r="N1415" s="335"/>
    </row>
    <row r="1416" spans="11:14" x14ac:dyDescent="0.2">
      <c r="K1416" s="333"/>
      <c r="L1416" s="334"/>
      <c r="M1416" s="332"/>
      <c r="N1416" s="335"/>
    </row>
    <row r="1417" spans="11:14" x14ac:dyDescent="0.2">
      <c r="K1417" s="333"/>
      <c r="L1417" s="334"/>
      <c r="M1417" s="332"/>
      <c r="N1417" s="335"/>
    </row>
    <row r="1418" spans="11:14" x14ac:dyDescent="0.2">
      <c r="K1418" s="333"/>
      <c r="L1418" s="334"/>
      <c r="M1418" s="332"/>
      <c r="N1418" s="335"/>
    </row>
    <row r="1419" spans="11:14" x14ac:dyDescent="0.2">
      <c r="K1419" s="333"/>
      <c r="L1419" s="334"/>
      <c r="M1419" s="332"/>
      <c r="N1419" s="335"/>
    </row>
    <row r="1420" spans="11:14" x14ac:dyDescent="0.2">
      <c r="K1420" s="333"/>
      <c r="L1420" s="334"/>
      <c r="M1420" s="332"/>
      <c r="N1420" s="335"/>
    </row>
    <row r="1421" spans="11:14" x14ac:dyDescent="0.2">
      <c r="K1421" s="333"/>
      <c r="L1421" s="334"/>
      <c r="M1421" s="332"/>
      <c r="N1421" s="335"/>
    </row>
    <row r="1422" spans="11:14" x14ac:dyDescent="0.2">
      <c r="K1422" s="333"/>
      <c r="L1422" s="334"/>
      <c r="M1422" s="332"/>
      <c r="N1422" s="335"/>
    </row>
    <row r="1423" spans="11:14" x14ac:dyDescent="0.2">
      <c r="K1423" s="333"/>
      <c r="L1423" s="334"/>
      <c r="M1423" s="332"/>
      <c r="N1423" s="335"/>
    </row>
    <row r="1424" spans="11:14" x14ac:dyDescent="0.2">
      <c r="K1424" s="333"/>
      <c r="L1424" s="334"/>
      <c r="M1424" s="332"/>
      <c r="N1424" s="335"/>
    </row>
    <row r="1425" spans="11:14" x14ac:dyDescent="0.2">
      <c r="K1425" s="333"/>
      <c r="L1425" s="334"/>
      <c r="M1425" s="332"/>
      <c r="N1425" s="335"/>
    </row>
    <row r="1426" spans="11:14" x14ac:dyDescent="0.2">
      <c r="K1426" s="333"/>
      <c r="L1426" s="334"/>
      <c r="M1426" s="332"/>
      <c r="N1426" s="335"/>
    </row>
    <row r="1427" spans="11:14" x14ac:dyDescent="0.2">
      <c r="K1427" s="333"/>
      <c r="L1427" s="334"/>
      <c r="M1427" s="332"/>
      <c r="N1427" s="335"/>
    </row>
    <row r="1428" spans="11:14" x14ac:dyDescent="0.2">
      <c r="K1428" s="333"/>
      <c r="L1428" s="334"/>
      <c r="M1428" s="332"/>
      <c r="N1428" s="335"/>
    </row>
    <row r="1429" spans="11:14" x14ac:dyDescent="0.2">
      <c r="K1429" s="333"/>
      <c r="L1429" s="334"/>
      <c r="M1429" s="332"/>
      <c r="N1429" s="335"/>
    </row>
    <row r="1430" spans="11:14" x14ac:dyDescent="0.2">
      <c r="K1430" s="333"/>
      <c r="L1430" s="334"/>
      <c r="M1430" s="332"/>
      <c r="N1430" s="335"/>
    </row>
    <row r="1431" spans="11:14" x14ac:dyDescent="0.2">
      <c r="K1431" s="333"/>
      <c r="L1431" s="334"/>
      <c r="M1431" s="332"/>
      <c r="N1431" s="335"/>
    </row>
    <row r="1432" spans="11:14" x14ac:dyDescent="0.2">
      <c r="K1432" s="333"/>
      <c r="L1432" s="334"/>
      <c r="M1432" s="332"/>
      <c r="N1432" s="335"/>
    </row>
    <row r="1433" spans="11:14" x14ac:dyDescent="0.2">
      <c r="K1433" s="333"/>
      <c r="L1433" s="334"/>
      <c r="M1433" s="332"/>
      <c r="N1433" s="335"/>
    </row>
    <row r="1434" spans="11:14" x14ac:dyDescent="0.2">
      <c r="K1434" s="333"/>
      <c r="L1434" s="334"/>
      <c r="M1434" s="332"/>
      <c r="N1434" s="335"/>
    </row>
    <row r="1435" spans="11:14" x14ac:dyDescent="0.2">
      <c r="K1435" s="333"/>
      <c r="L1435" s="334"/>
      <c r="M1435" s="332"/>
      <c r="N1435" s="335"/>
    </row>
    <row r="1436" spans="11:14" x14ac:dyDescent="0.2">
      <c r="K1436" s="333"/>
      <c r="L1436" s="334"/>
      <c r="M1436" s="332"/>
      <c r="N1436" s="335"/>
    </row>
    <row r="1437" spans="11:14" x14ac:dyDescent="0.2">
      <c r="K1437" s="333"/>
      <c r="L1437" s="334"/>
      <c r="M1437" s="332"/>
      <c r="N1437" s="335"/>
    </row>
    <row r="1438" spans="11:14" x14ac:dyDescent="0.2">
      <c r="K1438" s="333"/>
      <c r="L1438" s="334"/>
      <c r="M1438" s="332"/>
      <c r="N1438" s="335"/>
    </row>
    <row r="1439" spans="11:14" x14ac:dyDescent="0.2">
      <c r="K1439" s="333"/>
      <c r="L1439" s="334"/>
      <c r="M1439" s="332"/>
      <c r="N1439" s="335"/>
    </row>
    <row r="1440" spans="11:14" x14ac:dyDescent="0.2">
      <c r="K1440" s="333"/>
      <c r="L1440" s="334"/>
      <c r="M1440" s="332"/>
      <c r="N1440" s="335"/>
    </row>
    <row r="1441" spans="11:14" x14ac:dyDescent="0.2">
      <c r="K1441" s="333"/>
      <c r="L1441" s="334"/>
      <c r="M1441" s="332"/>
      <c r="N1441" s="335"/>
    </row>
    <row r="1442" spans="11:14" x14ac:dyDescent="0.2">
      <c r="K1442" s="333"/>
      <c r="L1442" s="334"/>
      <c r="M1442" s="332"/>
      <c r="N1442" s="335"/>
    </row>
    <row r="1443" spans="11:14" x14ac:dyDescent="0.2">
      <c r="K1443" s="333"/>
      <c r="L1443" s="334"/>
      <c r="M1443" s="332"/>
      <c r="N1443" s="335"/>
    </row>
    <row r="1444" spans="11:14" x14ac:dyDescent="0.2">
      <c r="K1444" s="333"/>
      <c r="L1444" s="334"/>
      <c r="M1444" s="332"/>
      <c r="N1444" s="335"/>
    </row>
    <row r="1445" spans="11:14" x14ac:dyDescent="0.2">
      <c r="K1445" s="333"/>
      <c r="L1445" s="334"/>
      <c r="M1445" s="332"/>
      <c r="N1445" s="335"/>
    </row>
    <row r="1446" spans="11:14" x14ac:dyDescent="0.2">
      <c r="K1446" s="333"/>
      <c r="L1446" s="334"/>
      <c r="M1446" s="332"/>
      <c r="N1446" s="335"/>
    </row>
    <row r="1447" spans="11:14" x14ac:dyDescent="0.2">
      <c r="K1447" s="333"/>
      <c r="L1447" s="334"/>
      <c r="M1447" s="332"/>
      <c r="N1447" s="335"/>
    </row>
    <row r="1448" spans="11:14" x14ac:dyDescent="0.2">
      <c r="K1448" s="333"/>
      <c r="L1448" s="334"/>
      <c r="M1448" s="332"/>
      <c r="N1448" s="335"/>
    </row>
    <row r="1449" spans="11:14" x14ac:dyDescent="0.2">
      <c r="K1449" s="333"/>
      <c r="L1449" s="334"/>
      <c r="M1449" s="332"/>
      <c r="N1449" s="335"/>
    </row>
    <row r="1450" spans="11:14" x14ac:dyDescent="0.2">
      <c r="K1450" s="333"/>
      <c r="L1450" s="334"/>
      <c r="M1450" s="332"/>
      <c r="N1450" s="335"/>
    </row>
    <row r="1451" spans="11:14" x14ac:dyDescent="0.2">
      <c r="K1451" s="333"/>
      <c r="L1451" s="334"/>
      <c r="M1451" s="332"/>
      <c r="N1451" s="335"/>
    </row>
    <row r="1452" spans="11:14" x14ac:dyDescent="0.2">
      <c r="K1452" s="333"/>
      <c r="L1452" s="334"/>
      <c r="M1452" s="332"/>
      <c r="N1452" s="335"/>
    </row>
    <row r="1453" spans="11:14" x14ac:dyDescent="0.2">
      <c r="K1453" s="333"/>
      <c r="L1453" s="334"/>
      <c r="M1453" s="332"/>
      <c r="N1453" s="335"/>
    </row>
    <row r="1454" spans="11:14" x14ac:dyDescent="0.2">
      <c r="K1454" s="333"/>
      <c r="L1454" s="334"/>
      <c r="M1454" s="332"/>
      <c r="N1454" s="335"/>
    </row>
    <row r="1455" spans="11:14" x14ac:dyDescent="0.2">
      <c r="K1455" s="333"/>
      <c r="L1455" s="334"/>
      <c r="M1455" s="332"/>
      <c r="N1455" s="335"/>
    </row>
    <row r="1456" spans="11:14" x14ac:dyDescent="0.2">
      <c r="K1456" s="333"/>
      <c r="L1456" s="334"/>
      <c r="M1456" s="332"/>
      <c r="N1456" s="335"/>
    </row>
    <row r="1457" spans="11:14" x14ac:dyDescent="0.2">
      <c r="K1457" s="333"/>
      <c r="L1457" s="334"/>
      <c r="M1457" s="332"/>
      <c r="N1457" s="335"/>
    </row>
    <row r="1458" spans="11:14" x14ac:dyDescent="0.2">
      <c r="K1458" s="333"/>
      <c r="L1458" s="334"/>
      <c r="M1458" s="332"/>
      <c r="N1458" s="335"/>
    </row>
    <row r="1459" spans="11:14" x14ac:dyDescent="0.2">
      <c r="K1459" s="333"/>
      <c r="L1459" s="334"/>
      <c r="M1459" s="332"/>
      <c r="N1459" s="335"/>
    </row>
    <row r="1460" spans="11:14" x14ac:dyDescent="0.2">
      <c r="K1460" s="333"/>
      <c r="L1460" s="334"/>
      <c r="M1460" s="332"/>
      <c r="N1460" s="335"/>
    </row>
    <row r="1461" spans="11:14" x14ac:dyDescent="0.2">
      <c r="K1461" s="333"/>
      <c r="L1461" s="334"/>
      <c r="M1461" s="332"/>
      <c r="N1461" s="335"/>
    </row>
    <row r="1462" spans="11:14" x14ac:dyDescent="0.2">
      <c r="K1462" s="333"/>
      <c r="L1462" s="334"/>
      <c r="M1462" s="332"/>
      <c r="N1462" s="335"/>
    </row>
    <row r="1463" spans="11:14" x14ac:dyDescent="0.2">
      <c r="K1463" s="333"/>
      <c r="L1463" s="334"/>
      <c r="M1463" s="332"/>
      <c r="N1463" s="335"/>
    </row>
    <row r="1464" spans="11:14" x14ac:dyDescent="0.2">
      <c r="K1464" s="333"/>
      <c r="L1464" s="334"/>
      <c r="M1464" s="332"/>
      <c r="N1464" s="335"/>
    </row>
    <row r="1465" spans="11:14" x14ac:dyDescent="0.2">
      <c r="K1465" s="333"/>
      <c r="L1465" s="334"/>
      <c r="M1465" s="332"/>
      <c r="N1465" s="335"/>
    </row>
    <row r="1466" spans="11:14" x14ac:dyDescent="0.2">
      <c r="K1466" s="333"/>
      <c r="L1466" s="334"/>
      <c r="M1466" s="332"/>
      <c r="N1466" s="335"/>
    </row>
    <row r="1467" spans="11:14" x14ac:dyDescent="0.2">
      <c r="K1467" s="333"/>
      <c r="L1467" s="334"/>
      <c r="M1467" s="332"/>
      <c r="N1467" s="335"/>
    </row>
    <row r="1468" spans="11:14" x14ac:dyDescent="0.2">
      <c r="K1468" s="333"/>
      <c r="L1468" s="334"/>
      <c r="M1468" s="332"/>
      <c r="N1468" s="335"/>
    </row>
    <row r="1469" spans="11:14" x14ac:dyDescent="0.2">
      <c r="K1469" s="333"/>
      <c r="L1469" s="334"/>
      <c r="M1469" s="332"/>
      <c r="N1469" s="335"/>
    </row>
    <row r="1470" spans="11:14" x14ac:dyDescent="0.2">
      <c r="K1470" s="333"/>
      <c r="L1470" s="334"/>
      <c r="M1470" s="332"/>
      <c r="N1470" s="335"/>
    </row>
    <row r="1471" spans="11:14" x14ac:dyDescent="0.2">
      <c r="K1471" s="333"/>
      <c r="L1471" s="334"/>
      <c r="M1471" s="332"/>
      <c r="N1471" s="335"/>
    </row>
    <row r="1472" spans="11:14" x14ac:dyDescent="0.2">
      <c r="K1472" s="333"/>
      <c r="L1472" s="334"/>
      <c r="M1472" s="332"/>
      <c r="N1472" s="335"/>
    </row>
    <row r="1473" spans="11:14" x14ac:dyDescent="0.2">
      <c r="K1473" s="333"/>
      <c r="L1473" s="334"/>
      <c r="M1473" s="332"/>
      <c r="N1473" s="335"/>
    </row>
    <row r="1474" spans="11:14" x14ac:dyDescent="0.2">
      <c r="K1474" s="333"/>
      <c r="L1474" s="334"/>
      <c r="M1474" s="332"/>
      <c r="N1474" s="335"/>
    </row>
    <row r="1475" spans="11:14" x14ac:dyDescent="0.2">
      <c r="K1475" s="333"/>
      <c r="L1475" s="334"/>
      <c r="M1475" s="332"/>
      <c r="N1475" s="335"/>
    </row>
    <row r="1476" spans="11:14" x14ac:dyDescent="0.2">
      <c r="K1476" s="333"/>
      <c r="L1476" s="334"/>
      <c r="M1476" s="332"/>
      <c r="N1476" s="335"/>
    </row>
    <row r="1477" spans="11:14" x14ac:dyDescent="0.2">
      <c r="K1477" s="333"/>
      <c r="L1477" s="334"/>
      <c r="M1477" s="332"/>
      <c r="N1477" s="335"/>
    </row>
    <row r="1478" spans="11:14" x14ac:dyDescent="0.2">
      <c r="K1478" s="333"/>
      <c r="L1478" s="334"/>
      <c r="M1478" s="332"/>
      <c r="N1478" s="335"/>
    </row>
    <row r="1479" spans="11:14" x14ac:dyDescent="0.2">
      <c r="K1479" s="333"/>
      <c r="L1479" s="334"/>
      <c r="M1479" s="332"/>
      <c r="N1479" s="335"/>
    </row>
    <row r="1480" spans="11:14" x14ac:dyDescent="0.2">
      <c r="K1480" s="333"/>
      <c r="L1480" s="334"/>
      <c r="M1480" s="332"/>
      <c r="N1480" s="335"/>
    </row>
    <row r="1481" spans="11:14" x14ac:dyDescent="0.2">
      <c r="K1481" s="333"/>
      <c r="L1481" s="334"/>
      <c r="M1481" s="332"/>
      <c r="N1481" s="335"/>
    </row>
    <row r="1482" spans="11:14" x14ac:dyDescent="0.2">
      <c r="K1482" s="333"/>
      <c r="L1482" s="334"/>
      <c r="M1482" s="332"/>
      <c r="N1482" s="335"/>
    </row>
    <row r="1483" spans="11:14" x14ac:dyDescent="0.2">
      <c r="K1483" s="333"/>
      <c r="L1483" s="334"/>
      <c r="M1483" s="332"/>
      <c r="N1483" s="335"/>
    </row>
    <row r="1484" spans="11:14" x14ac:dyDescent="0.2">
      <c r="K1484" s="333"/>
      <c r="L1484" s="334"/>
      <c r="M1484" s="332"/>
      <c r="N1484" s="335"/>
    </row>
    <row r="1485" spans="11:14" x14ac:dyDescent="0.2">
      <c r="K1485" s="333"/>
      <c r="L1485" s="334"/>
      <c r="M1485" s="332"/>
      <c r="N1485" s="335"/>
    </row>
    <row r="1486" spans="11:14" x14ac:dyDescent="0.2">
      <c r="K1486" s="333"/>
      <c r="L1486" s="334"/>
      <c r="M1486" s="332"/>
      <c r="N1486" s="335"/>
    </row>
    <row r="1487" spans="11:14" x14ac:dyDescent="0.2">
      <c r="K1487" s="333"/>
      <c r="L1487" s="334"/>
      <c r="M1487" s="332"/>
      <c r="N1487" s="335"/>
    </row>
    <row r="1488" spans="11:14" x14ac:dyDescent="0.2">
      <c r="K1488" s="333"/>
      <c r="L1488" s="334"/>
      <c r="M1488" s="332"/>
      <c r="N1488" s="335"/>
    </row>
    <row r="1489" spans="11:14" x14ac:dyDescent="0.2">
      <c r="K1489" s="333"/>
      <c r="L1489" s="334"/>
      <c r="M1489" s="332"/>
      <c r="N1489" s="335"/>
    </row>
    <row r="1490" spans="11:14" x14ac:dyDescent="0.2">
      <c r="K1490" s="333"/>
      <c r="L1490" s="334"/>
      <c r="M1490" s="332"/>
      <c r="N1490" s="335"/>
    </row>
    <row r="1491" spans="11:14" x14ac:dyDescent="0.2">
      <c r="K1491" s="333"/>
      <c r="L1491" s="334"/>
      <c r="M1491" s="332"/>
      <c r="N1491" s="335"/>
    </row>
    <row r="1492" spans="11:14" x14ac:dyDescent="0.2">
      <c r="K1492" s="333"/>
      <c r="L1492" s="334"/>
      <c r="M1492" s="332"/>
      <c r="N1492" s="335"/>
    </row>
    <row r="1493" spans="11:14" x14ac:dyDescent="0.2">
      <c r="K1493" s="333"/>
      <c r="L1493" s="334"/>
      <c r="M1493" s="332"/>
      <c r="N1493" s="335"/>
    </row>
    <row r="1494" spans="11:14" x14ac:dyDescent="0.2">
      <c r="K1494" s="333"/>
      <c r="L1494" s="334"/>
      <c r="M1494" s="332"/>
      <c r="N1494" s="335"/>
    </row>
    <row r="1495" spans="11:14" x14ac:dyDescent="0.2">
      <c r="K1495" s="333"/>
      <c r="L1495" s="334"/>
      <c r="M1495" s="332"/>
      <c r="N1495" s="335"/>
    </row>
    <row r="1496" spans="11:14" x14ac:dyDescent="0.2">
      <c r="K1496" s="333"/>
      <c r="L1496" s="334"/>
      <c r="M1496" s="332"/>
      <c r="N1496" s="335"/>
    </row>
    <row r="1497" spans="11:14" x14ac:dyDescent="0.2">
      <c r="K1497" s="333"/>
      <c r="L1497" s="334"/>
      <c r="M1497" s="332"/>
      <c r="N1497" s="335"/>
    </row>
    <row r="1498" spans="11:14" x14ac:dyDescent="0.2">
      <c r="K1498" s="333"/>
      <c r="L1498" s="334"/>
      <c r="M1498" s="332"/>
      <c r="N1498" s="335"/>
    </row>
    <row r="1499" spans="11:14" x14ac:dyDescent="0.2">
      <c r="K1499" s="333"/>
      <c r="L1499" s="334"/>
      <c r="M1499" s="332"/>
      <c r="N1499" s="335"/>
    </row>
    <row r="1500" spans="11:14" x14ac:dyDescent="0.2">
      <c r="K1500" s="333"/>
      <c r="L1500" s="334"/>
      <c r="M1500" s="332"/>
      <c r="N1500" s="335"/>
    </row>
    <row r="1501" spans="11:14" x14ac:dyDescent="0.2">
      <c r="K1501" s="333"/>
      <c r="L1501" s="334"/>
      <c r="M1501" s="332"/>
      <c r="N1501" s="335"/>
    </row>
    <row r="1502" spans="11:14" x14ac:dyDescent="0.2">
      <c r="K1502" s="333"/>
      <c r="L1502" s="334"/>
      <c r="M1502" s="332"/>
      <c r="N1502" s="335"/>
    </row>
    <row r="1503" spans="11:14" x14ac:dyDescent="0.2">
      <c r="K1503" s="333"/>
      <c r="L1503" s="334"/>
      <c r="M1503" s="332"/>
      <c r="N1503" s="335"/>
    </row>
    <row r="1504" spans="11:14" x14ac:dyDescent="0.2">
      <c r="K1504" s="333"/>
      <c r="L1504" s="334"/>
      <c r="M1504" s="332"/>
      <c r="N1504" s="335"/>
    </row>
    <row r="1505" spans="11:14" x14ac:dyDescent="0.2">
      <c r="K1505" s="333"/>
      <c r="L1505" s="334"/>
      <c r="M1505" s="332"/>
      <c r="N1505" s="335"/>
    </row>
    <row r="1506" spans="11:14" x14ac:dyDescent="0.2">
      <c r="K1506" s="333"/>
      <c r="L1506" s="334"/>
      <c r="M1506" s="332"/>
      <c r="N1506" s="335"/>
    </row>
    <row r="1507" spans="11:14" x14ac:dyDescent="0.2">
      <c r="K1507" s="333"/>
      <c r="L1507" s="334"/>
      <c r="M1507" s="332"/>
      <c r="N1507" s="335"/>
    </row>
    <row r="1508" spans="11:14" x14ac:dyDescent="0.2">
      <c r="K1508" s="333"/>
      <c r="L1508" s="334"/>
      <c r="M1508" s="332"/>
      <c r="N1508" s="335"/>
    </row>
    <row r="1509" spans="11:14" x14ac:dyDescent="0.2">
      <c r="K1509" s="333"/>
      <c r="L1509" s="334"/>
      <c r="M1509" s="332"/>
      <c r="N1509" s="335"/>
    </row>
    <row r="1510" spans="11:14" x14ac:dyDescent="0.2">
      <c r="K1510" s="333"/>
      <c r="L1510" s="334"/>
      <c r="M1510" s="332"/>
      <c r="N1510" s="335"/>
    </row>
    <row r="1511" spans="11:14" x14ac:dyDescent="0.2">
      <c r="K1511" s="333"/>
      <c r="L1511" s="334"/>
      <c r="M1511" s="332"/>
      <c r="N1511" s="335"/>
    </row>
    <row r="1512" spans="11:14" x14ac:dyDescent="0.2">
      <c r="K1512" s="333"/>
      <c r="L1512" s="334"/>
      <c r="M1512" s="332"/>
      <c r="N1512" s="335"/>
    </row>
    <row r="1513" spans="11:14" x14ac:dyDescent="0.2">
      <c r="K1513" s="333"/>
      <c r="L1513" s="334"/>
      <c r="M1513" s="332"/>
      <c r="N1513" s="335"/>
    </row>
    <row r="1514" spans="11:14" x14ac:dyDescent="0.2">
      <c r="K1514" s="333"/>
      <c r="L1514" s="334"/>
      <c r="M1514" s="332"/>
      <c r="N1514" s="335"/>
    </row>
    <row r="1515" spans="11:14" x14ac:dyDescent="0.2">
      <c r="K1515" s="333"/>
      <c r="L1515" s="334"/>
      <c r="M1515" s="332"/>
      <c r="N1515" s="335"/>
    </row>
    <row r="1516" spans="11:14" x14ac:dyDescent="0.2">
      <c r="K1516" s="333"/>
      <c r="L1516" s="334"/>
      <c r="M1516" s="332"/>
      <c r="N1516" s="335"/>
    </row>
    <row r="1517" spans="11:14" x14ac:dyDescent="0.2">
      <c r="K1517" s="333"/>
      <c r="L1517" s="334"/>
      <c r="M1517" s="332"/>
      <c r="N1517" s="335"/>
    </row>
    <row r="1518" spans="11:14" x14ac:dyDescent="0.2">
      <c r="K1518" s="333"/>
      <c r="L1518" s="334"/>
      <c r="M1518" s="332"/>
      <c r="N1518" s="335"/>
    </row>
    <row r="1519" spans="11:14" x14ac:dyDescent="0.2">
      <c r="K1519" s="333"/>
      <c r="L1519" s="334"/>
      <c r="M1519" s="332"/>
      <c r="N1519" s="335"/>
    </row>
    <row r="1520" spans="11:14" x14ac:dyDescent="0.2">
      <c r="K1520" s="333"/>
      <c r="L1520" s="334"/>
      <c r="M1520" s="332"/>
      <c r="N1520" s="335"/>
    </row>
    <row r="1521" spans="11:14" x14ac:dyDescent="0.2">
      <c r="K1521" s="333"/>
      <c r="L1521" s="334"/>
      <c r="M1521" s="332"/>
      <c r="N1521" s="335"/>
    </row>
    <row r="1522" spans="11:14" x14ac:dyDescent="0.2">
      <c r="K1522" s="333"/>
      <c r="L1522" s="334"/>
      <c r="M1522" s="332"/>
      <c r="N1522" s="335"/>
    </row>
    <row r="1523" spans="11:14" x14ac:dyDescent="0.2">
      <c r="K1523" s="333"/>
      <c r="L1523" s="334"/>
      <c r="M1523" s="332"/>
      <c r="N1523" s="335"/>
    </row>
    <row r="1524" spans="11:14" x14ac:dyDescent="0.2">
      <c r="K1524" s="333"/>
      <c r="L1524" s="334"/>
      <c r="M1524" s="332"/>
      <c r="N1524" s="335"/>
    </row>
    <row r="1525" spans="11:14" x14ac:dyDescent="0.2">
      <c r="K1525" s="333"/>
      <c r="L1525" s="334"/>
      <c r="M1525" s="332"/>
      <c r="N1525" s="335"/>
    </row>
    <row r="1526" spans="11:14" x14ac:dyDescent="0.2">
      <c r="K1526" s="333"/>
      <c r="L1526" s="334"/>
      <c r="M1526" s="332"/>
      <c r="N1526" s="335"/>
    </row>
    <row r="1527" spans="11:14" x14ac:dyDescent="0.2">
      <c r="K1527" s="333"/>
      <c r="L1527" s="334"/>
      <c r="M1527" s="332"/>
      <c r="N1527" s="335"/>
    </row>
    <row r="1528" spans="11:14" x14ac:dyDescent="0.2">
      <c r="K1528" s="333"/>
      <c r="L1528" s="334"/>
      <c r="M1528" s="332"/>
      <c r="N1528" s="335"/>
    </row>
    <row r="1529" spans="11:14" x14ac:dyDescent="0.2">
      <c r="K1529" s="333"/>
      <c r="L1529" s="334"/>
      <c r="M1529" s="332"/>
      <c r="N1529" s="335"/>
    </row>
    <row r="1530" spans="11:14" x14ac:dyDescent="0.2">
      <c r="K1530" s="333"/>
      <c r="L1530" s="334"/>
      <c r="M1530" s="332"/>
      <c r="N1530" s="335"/>
    </row>
    <row r="1531" spans="11:14" x14ac:dyDescent="0.2">
      <c r="K1531" s="333"/>
      <c r="L1531" s="334"/>
      <c r="M1531" s="332"/>
      <c r="N1531" s="335"/>
    </row>
    <row r="1532" spans="11:14" x14ac:dyDescent="0.2">
      <c r="K1532" s="333"/>
      <c r="L1532" s="334"/>
      <c r="M1532" s="332"/>
      <c r="N1532" s="335"/>
    </row>
    <row r="1533" spans="11:14" x14ac:dyDescent="0.2">
      <c r="K1533" s="333"/>
      <c r="L1533" s="334"/>
      <c r="M1533" s="332"/>
      <c r="N1533" s="335"/>
    </row>
    <row r="1534" spans="11:14" x14ac:dyDescent="0.2">
      <c r="K1534" s="333"/>
      <c r="L1534" s="334"/>
      <c r="M1534" s="332"/>
      <c r="N1534" s="335"/>
    </row>
    <row r="1535" spans="11:14" x14ac:dyDescent="0.2">
      <c r="K1535" s="333"/>
      <c r="L1535" s="334"/>
      <c r="M1535" s="332"/>
      <c r="N1535" s="335"/>
    </row>
    <row r="1536" spans="11:14" x14ac:dyDescent="0.2">
      <c r="K1536" s="333"/>
      <c r="L1536" s="334"/>
      <c r="M1536" s="332"/>
      <c r="N1536" s="335"/>
    </row>
    <row r="1537" spans="11:14" x14ac:dyDescent="0.2">
      <c r="K1537" s="333"/>
      <c r="L1537" s="334"/>
      <c r="M1537" s="332"/>
      <c r="N1537" s="335"/>
    </row>
    <row r="1538" spans="11:14" x14ac:dyDescent="0.2">
      <c r="K1538" s="333"/>
      <c r="L1538" s="334"/>
      <c r="M1538" s="332"/>
      <c r="N1538" s="335"/>
    </row>
    <row r="1539" spans="11:14" x14ac:dyDescent="0.2">
      <c r="K1539" s="333"/>
      <c r="L1539" s="334"/>
      <c r="M1539" s="332"/>
      <c r="N1539" s="335"/>
    </row>
    <row r="1540" spans="11:14" x14ac:dyDescent="0.2">
      <c r="K1540" s="333"/>
      <c r="L1540" s="334"/>
      <c r="M1540" s="332"/>
      <c r="N1540" s="335"/>
    </row>
    <row r="1541" spans="11:14" x14ac:dyDescent="0.2">
      <c r="K1541" s="333"/>
      <c r="L1541" s="334"/>
      <c r="M1541" s="332"/>
      <c r="N1541" s="335"/>
    </row>
    <row r="1542" spans="11:14" x14ac:dyDescent="0.2">
      <c r="K1542" s="333"/>
      <c r="L1542" s="334"/>
      <c r="M1542" s="332"/>
      <c r="N1542" s="335"/>
    </row>
    <row r="1543" spans="11:14" x14ac:dyDescent="0.2">
      <c r="K1543" s="333"/>
      <c r="L1543" s="334"/>
      <c r="M1543" s="332"/>
      <c r="N1543" s="335"/>
    </row>
    <row r="1544" spans="11:14" x14ac:dyDescent="0.2">
      <c r="K1544" s="333"/>
      <c r="L1544" s="334"/>
      <c r="M1544" s="332"/>
      <c r="N1544" s="335"/>
    </row>
    <row r="1545" spans="11:14" x14ac:dyDescent="0.2">
      <c r="K1545" s="333"/>
      <c r="L1545" s="334"/>
      <c r="M1545" s="332"/>
      <c r="N1545" s="335"/>
    </row>
    <row r="1546" spans="11:14" x14ac:dyDescent="0.2">
      <c r="K1546" s="333"/>
      <c r="L1546" s="334"/>
      <c r="M1546" s="332"/>
      <c r="N1546" s="335"/>
    </row>
    <row r="1547" spans="11:14" x14ac:dyDescent="0.2">
      <c r="K1547" s="333"/>
      <c r="L1547" s="334"/>
      <c r="M1547" s="332"/>
      <c r="N1547" s="335"/>
    </row>
    <row r="1548" spans="11:14" x14ac:dyDescent="0.2">
      <c r="K1548" s="333"/>
      <c r="L1548" s="334"/>
      <c r="M1548" s="332"/>
      <c r="N1548" s="335"/>
    </row>
    <row r="1549" spans="11:14" x14ac:dyDescent="0.2">
      <c r="K1549" s="333"/>
      <c r="L1549" s="334"/>
      <c r="M1549" s="332"/>
      <c r="N1549" s="335"/>
    </row>
    <row r="1550" spans="11:14" x14ac:dyDescent="0.2">
      <c r="K1550" s="333"/>
      <c r="L1550" s="334"/>
      <c r="M1550" s="332"/>
      <c r="N1550" s="335"/>
    </row>
    <row r="1551" spans="11:14" x14ac:dyDescent="0.2">
      <c r="K1551" s="333"/>
      <c r="L1551" s="334"/>
      <c r="M1551" s="332"/>
      <c r="N1551" s="335"/>
    </row>
    <row r="1552" spans="11:14" x14ac:dyDescent="0.2">
      <c r="K1552" s="333"/>
      <c r="L1552" s="334"/>
      <c r="M1552" s="332"/>
      <c r="N1552" s="335"/>
    </row>
    <row r="1553" spans="11:14" x14ac:dyDescent="0.2">
      <c r="K1553" s="333"/>
      <c r="L1553" s="334"/>
      <c r="M1553" s="332"/>
      <c r="N1553" s="335"/>
    </row>
    <row r="1554" spans="11:14" x14ac:dyDescent="0.2">
      <c r="K1554" s="333"/>
      <c r="L1554" s="334"/>
      <c r="M1554" s="332"/>
      <c r="N1554" s="335"/>
    </row>
    <row r="1555" spans="11:14" x14ac:dyDescent="0.2">
      <c r="K1555" s="333"/>
      <c r="L1555" s="334"/>
      <c r="M1555" s="332"/>
      <c r="N1555" s="335"/>
    </row>
    <row r="1556" spans="11:14" x14ac:dyDescent="0.2">
      <c r="K1556" s="333"/>
      <c r="L1556" s="334"/>
      <c r="M1556" s="332"/>
      <c r="N1556" s="335"/>
    </row>
    <row r="1557" spans="11:14" x14ac:dyDescent="0.2">
      <c r="K1557" s="333"/>
      <c r="L1557" s="334"/>
      <c r="M1557" s="332"/>
      <c r="N1557" s="335"/>
    </row>
    <row r="1558" spans="11:14" x14ac:dyDescent="0.2">
      <c r="K1558" s="333"/>
      <c r="L1558" s="334"/>
      <c r="M1558" s="332"/>
      <c r="N1558" s="335"/>
    </row>
    <row r="1559" spans="11:14" x14ac:dyDescent="0.2">
      <c r="K1559" s="333"/>
      <c r="L1559" s="334"/>
      <c r="M1559" s="332"/>
      <c r="N1559" s="335"/>
    </row>
    <row r="1560" spans="11:14" x14ac:dyDescent="0.2">
      <c r="K1560" s="333"/>
      <c r="L1560" s="334"/>
      <c r="M1560" s="332"/>
      <c r="N1560" s="335"/>
    </row>
    <row r="1561" spans="11:14" x14ac:dyDescent="0.2">
      <c r="K1561" s="333"/>
      <c r="L1561" s="334"/>
      <c r="M1561" s="332"/>
      <c r="N1561" s="335"/>
    </row>
    <row r="1562" spans="11:14" x14ac:dyDescent="0.2">
      <c r="K1562" s="333"/>
      <c r="L1562" s="334"/>
      <c r="M1562" s="332"/>
      <c r="N1562" s="335"/>
    </row>
    <row r="1563" spans="11:14" x14ac:dyDescent="0.2">
      <c r="K1563" s="333"/>
      <c r="L1563" s="334"/>
      <c r="M1563" s="332"/>
      <c r="N1563" s="335"/>
    </row>
    <row r="1564" spans="11:14" x14ac:dyDescent="0.2">
      <c r="K1564" s="333"/>
      <c r="L1564" s="334"/>
      <c r="M1564" s="332"/>
      <c r="N1564" s="335"/>
    </row>
    <row r="1565" spans="11:14" x14ac:dyDescent="0.2">
      <c r="K1565" s="333"/>
      <c r="L1565" s="334"/>
      <c r="M1565" s="332"/>
      <c r="N1565" s="335"/>
    </row>
    <row r="1566" spans="11:14" x14ac:dyDescent="0.2">
      <c r="K1566" s="333"/>
      <c r="L1566" s="334"/>
      <c r="M1566" s="332"/>
      <c r="N1566" s="335"/>
    </row>
    <row r="1567" spans="11:14" x14ac:dyDescent="0.2">
      <c r="K1567" s="333"/>
      <c r="L1567" s="334"/>
      <c r="M1567" s="332"/>
      <c r="N1567" s="335"/>
    </row>
    <row r="1568" spans="11:14" x14ac:dyDescent="0.2">
      <c r="K1568" s="333"/>
      <c r="L1568" s="334"/>
      <c r="M1568" s="332"/>
      <c r="N1568" s="335"/>
    </row>
    <row r="1569" spans="11:14" x14ac:dyDescent="0.2">
      <c r="K1569" s="333"/>
      <c r="L1569" s="334"/>
      <c r="M1569" s="332"/>
      <c r="N1569" s="335"/>
    </row>
    <row r="1570" spans="11:14" x14ac:dyDescent="0.2">
      <c r="K1570" s="333"/>
      <c r="L1570" s="334"/>
      <c r="M1570" s="332"/>
      <c r="N1570" s="335"/>
    </row>
    <row r="1571" spans="11:14" x14ac:dyDescent="0.2">
      <c r="K1571" s="333"/>
      <c r="L1571" s="334"/>
      <c r="M1571" s="332"/>
      <c r="N1571" s="335"/>
    </row>
    <row r="1572" spans="11:14" x14ac:dyDescent="0.2">
      <c r="K1572" s="333"/>
      <c r="L1572" s="334"/>
      <c r="M1572" s="332"/>
      <c r="N1572" s="335"/>
    </row>
    <row r="1573" spans="11:14" x14ac:dyDescent="0.2">
      <c r="K1573" s="333"/>
      <c r="L1573" s="334"/>
      <c r="M1573" s="332"/>
      <c r="N1573" s="335"/>
    </row>
    <row r="1574" spans="11:14" x14ac:dyDescent="0.2">
      <c r="K1574" s="333"/>
      <c r="L1574" s="334"/>
      <c r="M1574" s="332"/>
      <c r="N1574" s="335"/>
    </row>
    <row r="1575" spans="11:14" x14ac:dyDescent="0.2">
      <c r="K1575" s="333"/>
      <c r="L1575" s="334"/>
      <c r="M1575" s="332"/>
      <c r="N1575" s="335"/>
    </row>
    <row r="1576" spans="11:14" x14ac:dyDescent="0.2">
      <c r="K1576" s="333"/>
      <c r="L1576" s="334"/>
      <c r="M1576" s="332"/>
      <c r="N1576" s="335"/>
    </row>
    <row r="1577" spans="11:14" x14ac:dyDescent="0.2">
      <c r="K1577" s="333"/>
      <c r="L1577" s="334"/>
      <c r="M1577" s="332"/>
      <c r="N1577" s="335"/>
    </row>
    <row r="1578" spans="11:14" x14ac:dyDescent="0.2">
      <c r="K1578" s="333"/>
      <c r="L1578" s="334"/>
      <c r="M1578" s="332"/>
      <c r="N1578" s="335"/>
    </row>
    <row r="1579" spans="11:14" x14ac:dyDescent="0.2">
      <c r="K1579" s="333"/>
      <c r="L1579" s="334"/>
      <c r="M1579" s="332"/>
      <c r="N1579" s="335"/>
    </row>
    <row r="1580" spans="11:14" x14ac:dyDescent="0.2">
      <c r="K1580" s="333"/>
      <c r="L1580" s="334"/>
      <c r="M1580" s="332"/>
      <c r="N1580" s="335"/>
    </row>
    <row r="1581" spans="11:14" x14ac:dyDescent="0.2">
      <c r="K1581" s="333"/>
      <c r="L1581" s="334"/>
      <c r="M1581" s="332"/>
      <c r="N1581" s="335"/>
    </row>
    <row r="1582" spans="11:14" x14ac:dyDescent="0.2">
      <c r="K1582" s="333"/>
      <c r="L1582" s="334"/>
      <c r="M1582" s="332"/>
      <c r="N1582" s="335"/>
    </row>
    <row r="1583" spans="11:14" x14ac:dyDescent="0.2">
      <c r="K1583" s="333"/>
      <c r="L1583" s="334"/>
      <c r="M1583" s="332"/>
      <c r="N1583" s="335"/>
    </row>
    <row r="1584" spans="11:14" x14ac:dyDescent="0.2">
      <c r="K1584" s="333"/>
      <c r="L1584" s="334"/>
      <c r="M1584" s="332"/>
      <c r="N1584" s="335"/>
    </row>
    <row r="1585" spans="11:14" x14ac:dyDescent="0.2">
      <c r="K1585" s="333"/>
      <c r="L1585" s="334"/>
      <c r="M1585" s="332"/>
      <c r="N1585" s="335"/>
    </row>
    <row r="1586" spans="11:14" x14ac:dyDescent="0.2">
      <c r="K1586" s="333"/>
      <c r="L1586" s="334"/>
      <c r="M1586" s="332"/>
      <c r="N1586" s="335"/>
    </row>
    <row r="1587" spans="11:14" x14ac:dyDescent="0.2">
      <c r="K1587" s="333"/>
      <c r="L1587" s="334"/>
      <c r="M1587" s="332"/>
      <c r="N1587" s="335"/>
    </row>
    <row r="1588" spans="11:14" x14ac:dyDescent="0.2">
      <c r="K1588" s="333"/>
      <c r="L1588" s="334"/>
      <c r="M1588" s="332"/>
      <c r="N1588" s="335"/>
    </row>
    <row r="1589" spans="11:14" x14ac:dyDescent="0.2">
      <c r="K1589" s="333"/>
      <c r="L1589" s="334"/>
      <c r="M1589" s="332"/>
      <c r="N1589" s="335"/>
    </row>
    <row r="1590" spans="11:14" x14ac:dyDescent="0.2">
      <c r="K1590" s="333"/>
      <c r="L1590" s="334"/>
      <c r="M1590" s="332"/>
      <c r="N1590" s="335"/>
    </row>
    <row r="1591" spans="11:14" x14ac:dyDescent="0.2">
      <c r="K1591" s="333"/>
      <c r="L1591" s="334"/>
      <c r="M1591" s="332"/>
      <c r="N1591" s="335"/>
    </row>
    <row r="1592" spans="11:14" x14ac:dyDescent="0.2">
      <c r="K1592" s="333"/>
      <c r="L1592" s="334"/>
      <c r="M1592" s="332"/>
      <c r="N1592" s="335"/>
    </row>
    <row r="1593" spans="11:14" x14ac:dyDescent="0.2">
      <c r="K1593" s="333"/>
      <c r="L1593" s="334"/>
      <c r="M1593" s="332"/>
      <c r="N1593" s="335"/>
    </row>
    <row r="1594" spans="11:14" x14ac:dyDescent="0.2">
      <c r="K1594" s="333"/>
      <c r="L1594" s="334"/>
      <c r="M1594" s="332"/>
      <c r="N1594" s="335"/>
    </row>
    <row r="1595" spans="11:14" x14ac:dyDescent="0.2">
      <c r="K1595" s="333"/>
      <c r="L1595" s="334"/>
      <c r="M1595" s="332"/>
      <c r="N1595" s="335"/>
    </row>
    <row r="1596" spans="11:14" x14ac:dyDescent="0.2">
      <c r="K1596" s="333"/>
      <c r="L1596" s="334"/>
      <c r="M1596" s="332"/>
      <c r="N1596" s="335"/>
    </row>
    <row r="1597" spans="11:14" x14ac:dyDescent="0.2">
      <c r="K1597" s="333"/>
      <c r="L1597" s="334"/>
      <c r="M1597" s="332"/>
      <c r="N1597" s="335"/>
    </row>
    <row r="1598" spans="11:14" x14ac:dyDescent="0.2">
      <c r="K1598" s="333"/>
      <c r="L1598" s="334"/>
      <c r="M1598" s="332"/>
      <c r="N1598" s="335"/>
    </row>
    <row r="1599" spans="11:14" x14ac:dyDescent="0.2">
      <c r="K1599" s="333"/>
      <c r="L1599" s="334"/>
      <c r="M1599" s="332"/>
      <c r="N1599" s="335"/>
    </row>
    <row r="1600" spans="11:14" x14ac:dyDescent="0.2">
      <c r="K1600" s="333"/>
      <c r="L1600" s="334"/>
      <c r="M1600" s="332"/>
      <c r="N1600" s="335"/>
    </row>
    <row r="1601" spans="11:14" x14ac:dyDescent="0.2">
      <c r="K1601" s="333"/>
      <c r="L1601" s="334"/>
      <c r="M1601" s="332"/>
      <c r="N1601" s="335"/>
    </row>
    <row r="1602" spans="11:14" x14ac:dyDescent="0.2">
      <c r="K1602" s="333"/>
      <c r="L1602" s="334"/>
      <c r="M1602" s="332"/>
      <c r="N1602" s="335"/>
    </row>
    <row r="1603" spans="11:14" x14ac:dyDescent="0.2">
      <c r="K1603" s="333"/>
      <c r="L1603" s="334"/>
      <c r="M1603" s="332"/>
      <c r="N1603" s="335"/>
    </row>
    <row r="1604" spans="11:14" x14ac:dyDescent="0.2">
      <c r="K1604" s="333"/>
      <c r="L1604" s="334"/>
      <c r="M1604" s="332"/>
      <c r="N1604" s="335"/>
    </row>
    <row r="1605" spans="11:14" x14ac:dyDescent="0.2">
      <c r="K1605" s="333"/>
      <c r="L1605" s="334"/>
      <c r="M1605" s="332"/>
      <c r="N1605" s="335"/>
    </row>
    <row r="1606" spans="11:14" x14ac:dyDescent="0.2">
      <c r="K1606" s="333"/>
      <c r="L1606" s="334"/>
      <c r="M1606" s="332"/>
      <c r="N1606" s="335"/>
    </row>
    <row r="1607" spans="11:14" x14ac:dyDescent="0.2">
      <c r="K1607" s="333"/>
      <c r="L1607" s="334"/>
      <c r="M1607" s="332"/>
      <c r="N1607" s="335"/>
    </row>
    <row r="1608" spans="11:14" x14ac:dyDescent="0.2">
      <c r="K1608" s="333"/>
      <c r="L1608" s="334"/>
      <c r="M1608" s="332"/>
      <c r="N1608" s="335"/>
    </row>
    <row r="1609" spans="11:14" x14ac:dyDescent="0.2">
      <c r="K1609" s="333"/>
      <c r="L1609" s="334"/>
      <c r="M1609" s="332"/>
      <c r="N1609" s="335"/>
    </row>
    <row r="1610" spans="11:14" x14ac:dyDescent="0.2">
      <c r="K1610" s="333"/>
      <c r="L1610" s="334"/>
      <c r="M1610" s="332"/>
      <c r="N1610" s="335"/>
    </row>
    <row r="1611" spans="11:14" x14ac:dyDescent="0.2">
      <c r="K1611" s="333"/>
      <c r="L1611" s="334"/>
      <c r="M1611" s="332"/>
      <c r="N1611" s="335"/>
    </row>
    <row r="1612" spans="11:14" x14ac:dyDescent="0.2">
      <c r="K1612" s="333"/>
      <c r="L1612" s="334"/>
      <c r="M1612" s="332"/>
      <c r="N1612" s="335"/>
    </row>
    <row r="1613" spans="11:14" x14ac:dyDescent="0.2">
      <c r="K1613" s="333"/>
      <c r="L1613" s="334"/>
      <c r="M1613" s="332"/>
      <c r="N1613" s="335"/>
    </row>
    <row r="1614" spans="11:14" x14ac:dyDescent="0.2">
      <c r="K1614" s="333"/>
      <c r="L1614" s="334"/>
      <c r="M1614" s="332"/>
      <c r="N1614" s="335"/>
    </row>
    <row r="1615" spans="11:14" x14ac:dyDescent="0.2">
      <c r="K1615" s="333"/>
      <c r="L1615" s="334"/>
      <c r="M1615" s="332"/>
      <c r="N1615" s="335"/>
    </row>
    <row r="1616" spans="11:14" x14ac:dyDescent="0.2">
      <c r="K1616" s="333"/>
      <c r="L1616" s="334"/>
      <c r="M1616" s="332"/>
      <c r="N1616" s="335"/>
    </row>
    <row r="1617" spans="11:14" x14ac:dyDescent="0.2">
      <c r="K1617" s="333"/>
      <c r="L1617" s="334"/>
      <c r="M1617" s="332"/>
      <c r="N1617" s="335"/>
    </row>
    <row r="1618" spans="11:14" x14ac:dyDescent="0.2">
      <c r="K1618" s="333"/>
      <c r="L1618" s="334"/>
      <c r="M1618" s="332"/>
      <c r="N1618" s="335"/>
    </row>
    <row r="1619" spans="11:14" x14ac:dyDescent="0.2">
      <c r="K1619" s="333"/>
      <c r="L1619" s="334"/>
      <c r="M1619" s="332"/>
      <c r="N1619" s="335"/>
    </row>
    <row r="1620" spans="11:14" x14ac:dyDescent="0.2">
      <c r="K1620" s="333"/>
      <c r="L1620" s="334"/>
      <c r="M1620" s="332"/>
      <c r="N1620" s="335"/>
    </row>
    <row r="1621" spans="11:14" x14ac:dyDescent="0.2">
      <c r="K1621" s="333"/>
      <c r="L1621" s="334"/>
      <c r="M1621" s="332"/>
      <c r="N1621" s="335"/>
    </row>
    <row r="1622" spans="11:14" x14ac:dyDescent="0.2">
      <c r="K1622" s="333"/>
      <c r="L1622" s="334"/>
      <c r="M1622" s="332"/>
      <c r="N1622" s="335"/>
    </row>
    <row r="1623" spans="11:14" x14ac:dyDescent="0.2">
      <c r="K1623" s="333"/>
      <c r="L1623" s="334"/>
      <c r="M1623" s="332"/>
      <c r="N1623" s="335"/>
    </row>
    <row r="1624" spans="11:14" x14ac:dyDescent="0.2">
      <c r="K1624" s="333"/>
      <c r="L1624" s="334"/>
      <c r="M1624" s="332"/>
      <c r="N1624" s="335"/>
    </row>
    <row r="1625" spans="11:14" x14ac:dyDescent="0.2">
      <c r="K1625" s="333"/>
      <c r="L1625" s="334"/>
      <c r="M1625" s="332"/>
      <c r="N1625" s="335"/>
    </row>
    <row r="1626" spans="11:14" x14ac:dyDescent="0.2">
      <c r="K1626" s="333"/>
      <c r="L1626" s="334"/>
      <c r="M1626" s="332"/>
      <c r="N1626" s="335"/>
    </row>
    <row r="1627" spans="11:14" x14ac:dyDescent="0.2">
      <c r="K1627" s="333"/>
      <c r="L1627" s="334"/>
      <c r="M1627" s="332"/>
      <c r="N1627" s="335"/>
    </row>
    <row r="1628" spans="11:14" x14ac:dyDescent="0.2">
      <c r="K1628" s="333"/>
      <c r="L1628" s="334"/>
      <c r="M1628" s="332"/>
      <c r="N1628" s="335"/>
    </row>
    <row r="1629" spans="11:14" x14ac:dyDescent="0.2">
      <c r="K1629" s="333"/>
      <c r="L1629" s="334"/>
      <c r="M1629" s="332"/>
      <c r="N1629" s="335"/>
    </row>
    <row r="1630" spans="11:14" x14ac:dyDescent="0.2">
      <c r="K1630" s="333"/>
      <c r="L1630" s="334"/>
      <c r="M1630" s="332"/>
      <c r="N1630" s="335"/>
    </row>
    <row r="1631" spans="11:14" x14ac:dyDescent="0.2">
      <c r="K1631" s="333"/>
      <c r="L1631" s="334"/>
      <c r="M1631" s="332"/>
      <c r="N1631" s="335"/>
    </row>
    <row r="1632" spans="11:14" x14ac:dyDescent="0.2">
      <c r="K1632" s="333"/>
      <c r="L1632" s="334"/>
      <c r="M1632" s="332"/>
      <c r="N1632" s="335"/>
    </row>
    <row r="1633" spans="11:14" x14ac:dyDescent="0.2">
      <c r="K1633" s="333"/>
      <c r="L1633" s="334"/>
      <c r="M1633" s="332"/>
      <c r="N1633" s="335"/>
    </row>
    <row r="1634" spans="11:14" x14ac:dyDescent="0.2">
      <c r="K1634" s="333"/>
      <c r="L1634" s="334"/>
      <c r="M1634" s="332"/>
      <c r="N1634" s="335"/>
    </row>
    <row r="1635" spans="11:14" x14ac:dyDescent="0.2">
      <c r="K1635" s="333"/>
      <c r="L1635" s="334"/>
      <c r="M1635" s="332"/>
      <c r="N1635" s="335"/>
    </row>
    <row r="1636" spans="11:14" x14ac:dyDescent="0.2">
      <c r="K1636" s="333"/>
      <c r="L1636" s="334"/>
      <c r="M1636" s="332"/>
      <c r="N1636" s="335"/>
    </row>
    <row r="1637" spans="11:14" x14ac:dyDescent="0.2">
      <c r="K1637" s="333"/>
      <c r="L1637" s="334"/>
      <c r="M1637" s="332"/>
      <c r="N1637" s="335"/>
    </row>
    <row r="1638" spans="11:14" x14ac:dyDescent="0.2">
      <c r="K1638" s="333"/>
      <c r="L1638" s="334"/>
      <c r="M1638" s="332"/>
      <c r="N1638" s="335"/>
    </row>
    <row r="1639" spans="11:14" x14ac:dyDescent="0.2">
      <c r="K1639" s="333"/>
      <c r="L1639" s="334"/>
      <c r="M1639" s="332"/>
      <c r="N1639" s="335"/>
    </row>
    <row r="1640" spans="11:14" x14ac:dyDescent="0.2">
      <c r="K1640" s="333"/>
      <c r="L1640" s="334"/>
      <c r="M1640" s="332"/>
      <c r="N1640" s="335"/>
    </row>
    <row r="1641" spans="11:14" x14ac:dyDescent="0.2">
      <c r="K1641" s="333"/>
      <c r="L1641" s="334"/>
      <c r="M1641" s="332"/>
      <c r="N1641" s="335"/>
    </row>
    <row r="1642" spans="11:14" x14ac:dyDescent="0.2">
      <c r="K1642" s="333"/>
      <c r="L1642" s="334"/>
      <c r="M1642" s="332"/>
      <c r="N1642" s="335"/>
    </row>
    <row r="1643" spans="11:14" x14ac:dyDescent="0.2">
      <c r="K1643" s="333"/>
      <c r="L1643" s="334"/>
      <c r="M1643" s="332"/>
      <c r="N1643" s="335"/>
    </row>
    <row r="1644" spans="11:14" x14ac:dyDescent="0.2">
      <c r="K1644" s="333"/>
      <c r="L1644" s="334"/>
      <c r="M1644" s="332"/>
      <c r="N1644" s="335"/>
    </row>
    <row r="1645" spans="11:14" x14ac:dyDescent="0.2">
      <c r="K1645" s="333"/>
      <c r="L1645" s="334"/>
      <c r="M1645" s="332"/>
      <c r="N1645" s="335"/>
    </row>
    <row r="1646" spans="11:14" x14ac:dyDescent="0.2">
      <c r="K1646" s="333"/>
      <c r="L1646" s="334"/>
      <c r="M1646" s="332"/>
      <c r="N1646" s="335"/>
    </row>
    <row r="1647" spans="11:14" x14ac:dyDescent="0.2">
      <c r="K1647" s="333"/>
      <c r="L1647" s="334"/>
      <c r="M1647" s="332"/>
      <c r="N1647" s="335"/>
    </row>
    <row r="1648" spans="11:14" x14ac:dyDescent="0.2">
      <c r="K1648" s="333"/>
      <c r="L1648" s="334"/>
      <c r="M1648" s="332"/>
      <c r="N1648" s="335"/>
    </row>
    <row r="1649" spans="11:14" x14ac:dyDescent="0.2">
      <c r="K1649" s="333"/>
      <c r="L1649" s="334"/>
      <c r="M1649" s="332"/>
      <c r="N1649" s="335"/>
    </row>
    <row r="1650" spans="11:14" x14ac:dyDescent="0.2">
      <c r="K1650" s="333"/>
      <c r="L1650" s="334"/>
      <c r="M1650" s="332"/>
      <c r="N1650" s="335"/>
    </row>
    <row r="1651" spans="11:14" x14ac:dyDescent="0.2">
      <c r="K1651" s="333"/>
      <c r="L1651" s="334"/>
      <c r="M1651" s="332"/>
      <c r="N1651" s="335"/>
    </row>
    <row r="1652" spans="11:14" x14ac:dyDescent="0.2">
      <c r="K1652" s="333"/>
      <c r="L1652" s="334"/>
      <c r="M1652" s="332"/>
      <c r="N1652" s="335"/>
    </row>
    <row r="1653" spans="11:14" x14ac:dyDescent="0.2">
      <c r="K1653" s="333"/>
      <c r="L1653" s="334"/>
      <c r="M1653" s="332"/>
      <c r="N1653" s="335"/>
    </row>
    <row r="1654" spans="11:14" x14ac:dyDescent="0.2">
      <c r="K1654" s="333"/>
      <c r="L1654" s="334"/>
      <c r="M1654" s="332"/>
      <c r="N1654" s="335"/>
    </row>
    <row r="1655" spans="11:14" x14ac:dyDescent="0.2">
      <c r="K1655" s="333"/>
      <c r="L1655" s="334"/>
      <c r="M1655" s="332"/>
      <c r="N1655" s="335"/>
    </row>
    <row r="1656" spans="11:14" x14ac:dyDescent="0.2">
      <c r="K1656" s="333"/>
      <c r="L1656" s="334"/>
      <c r="M1656" s="332"/>
      <c r="N1656" s="335"/>
    </row>
    <row r="1657" spans="11:14" x14ac:dyDescent="0.2">
      <c r="K1657" s="333"/>
      <c r="L1657" s="334"/>
      <c r="M1657" s="332"/>
      <c r="N1657" s="335"/>
    </row>
    <row r="1658" spans="11:14" x14ac:dyDescent="0.2">
      <c r="K1658" s="333"/>
      <c r="L1658" s="334"/>
      <c r="M1658" s="332"/>
      <c r="N1658" s="335"/>
    </row>
    <row r="1659" spans="11:14" x14ac:dyDescent="0.2">
      <c r="K1659" s="333"/>
      <c r="L1659" s="334"/>
      <c r="M1659" s="332"/>
      <c r="N1659" s="335"/>
    </row>
    <row r="1660" spans="11:14" x14ac:dyDescent="0.2">
      <c r="K1660" s="333"/>
      <c r="L1660" s="334"/>
      <c r="M1660" s="332"/>
      <c r="N1660" s="335"/>
    </row>
    <row r="1661" spans="11:14" x14ac:dyDescent="0.2">
      <c r="K1661" s="333"/>
      <c r="L1661" s="334"/>
      <c r="M1661" s="332"/>
      <c r="N1661" s="335"/>
    </row>
    <row r="1662" spans="11:14" x14ac:dyDescent="0.2">
      <c r="K1662" s="333"/>
      <c r="L1662" s="334"/>
      <c r="M1662" s="332"/>
      <c r="N1662" s="335"/>
    </row>
    <row r="1663" spans="11:14" x14ac:dyDescent="0.2">
      <c r="K1663" s="333"/>
      <c r="L1663" s="334"/>
      <c r="M1663" s="332"/>
      <c r="N1663" s="335"/>
    </row>
    <row r="1664" spans="11:14" x14ac:dyDescent="0.2">
      <c r="K1664" s="333"/>
      <c r="L1664" s="334"/>
      <c r="M1664" s="332"/>
      <c r="N1664" s="335"/>
    </row>
    <row r="1665" spans="11:14" x14ac:dyDescent="0.2">
      <c r="K1665" s="333"/>
      <c r="L1665" s="334"/>
      <c r="M1665" s="332"/>
      <c r="N1665" s="335"/>
    </row>
    <row r="1666" spans="11:14" x14ac:dyDescent="0.2">
      <c r="K1666" s="333"/>
      <c r="L1666" s="334"/>
      <c r="M1666" s="332"/>
      <c r="N1666" s="335"/>
    </row>
    <row r="1667" spans="11:14" x14ac:dyDescent="0.2">
      <c r="K1667" s="333"/>
      <c r="L1667" s="334"/>
      <c r="M1667" s="332"/>
      <c r="N1667" s="335"/>
    </row>
    <row r="1668" spans="11:14" x14ac:dyDescent="0.2">
      <c r="K1668" s="333"/>
      <c r="L1668" s="334"/>
      <c r="M1668" s="332"/>
      <c r="N1668" s="335"/>
    </row>
    <row r="1669" spans="11:14" x14ac:dyDescent="0.2">
      <c r="K1669" s="333"/>
      <c r="L1669" s="334"/>
      <c r="M1669" s="332"/>
      <c r="N1669" s="335"/>
    </row>
    <row r="1670" spans="11:14" x14ac:dyDescent="0.2">
      <c r="K1670" s="333"/>
      <c r="L1670" s="334"/>
      <c r="M1670" s="332"/>
      <c r="N1670" s="335"/>
    </row>
    <row r="1671" spans="11:14" x14ac:dyDescent="0.2">
      <c r="K1671" s="333"/>
      <c r="L1671" s="334"/>
      <c r="M1671" s="332"/>
      <c r="N1671" s="335"/>
    </row>
    <row r="1672" spans="11:14" x14ac:dyDescent="0.2">
      <c r="K1672" s="333"/>
      <c r="L1672" s="334"/>
      <c r="M1672" s="332"/>
      <c r="N1672" s="335"/>
    </row>
    <row r="1673" spans="11:14" x14ac:dyDescent="0.2">
      <c r="K1673" s="333"/>
      <c r="L1673" s="334"/>
      <c r="M1673" s="332"/>
      <c r="N1673" s="335"/>
    </row>
    <row r="1674" spans="11:14" x14ac:dyDescent="0.2">
      <c r="K1674" s="333"/>
      <c r="L1674" s="334"/>
      <c r="M1674" s="332"/>
      <c r="N1674" s="335"/>
    </row>
    <row r="1675" spans="11:14" x14ac:dyDescent="0.2">
      <c r="K1675" s="333"/>
      <c r="L1675" s="334"/>
      <c r="M1675" s="332"/>
      <c r="N1675" s="335"/>
    </row>
    <row r="1676" spans="11:14" x14ac:dyDescent="0.2">
      <c r="K1676" s="333"/>
      <c r="L1676" s="334"/>
      <c r="M1676" s="332"/>
      <c r="N1676" s="335"/>
    </row>
    <row r="1677" spans="11:14" x14ac:dyDescent="0.2">
      <c r="K1677" s="333"/>
      <c r="L1677" s="334"/>
      <c r="M1677" s="332"/>
      <c r="N1677" s="335"/>
    </row>
    <row r="1678" spans="11:14" x14ac:dyDescent="0.2">
      <c r="K1678" s="333"/>
      <c r="L1678" s="334"/>
      <c r="M1678" s="332"/>
      <c r="N1678" s="335"/>
    </row>
    <row r="1679" spans="11:14" x14ac:dyDescent="0.2">
      <c r="K1679" s="333"/>
      <c r="L1679" s="334"/>
      <c r="M1679" s="332"/>
      <c r="N1679" s="335"/>
    </row>
    <row r="1680" spans="11:14" x14ac:dyDescent="0.2">
      <c r="K1680" s="333"/>
      <c r="L1680" s="334"/>
      <c r="M1680" s="332"/>
      <c r="N1680" s="335"/>
    </row>
    <row r="1681" spans="11:14" x14ac:dyDescent="0.2">
      <c r="K1681" s="333"/>
      <c r="L1681" s="334"/>
      <c r="M1681" s="332"/>
      <c r="N1681" s="335"/>
    </row>
    <row r="1682" spans="11:14" x14ac:dyDescent="0.2">
      <c r="K1682" s="333"/>
      <c r="L1682" s="334"/>
      <c r="M1682" s="332"/>
      <c r="N1682" s="335"/>
    </row>
    <row r="1683" spans="11:14" x14ac:dyDescent="0.2">
      <c r="K1683" s="333"/>
      <c r="L1683" s="334"/>
      <c r="M1683" s="332"/>
      <c r="N1683" s="335"/>
    </row>
    <row r="1684" spans="11:14" x14ac:dyDescent="0.2">
      <c r="K1684" s="333"/>
      <c r="L1684" s="334"/>
      <c r="M1684" s="332"/>
      <c r="N1684" s="335"/>
    </row>
    <row r="1685" spans="11:14" x14ac:dyDescent="0.2">
      <c r="K1685" s="333"/>
      <c r="L1685" s="334"/>
      <c r="M1685" s="332"/>
      <c r="N1685" s="335"/>
    </row>
    <row r="1686" spans="11:14" x14ac:dyDescent="0.2">
      <c r="K1686" s="333"/>
      <c r="L1686" s="334"/>
      <c r="M1686" s="332"/>
      <c r="N1686" s="335"/>
    </row>
    <row r="1687" spans="11:14" x14ac:dyDescent="0.2">
      <c r="K1687" s="333"/>
      <c r="L1687" s="334"/>
      <c r="M1687" s="332"/>
      <c r="N1687" s="335"/>
    </row>
    <row r="1688" spans="11:14" x14ac:dyDescent="0.2">
      <c r="K1688" s="333"/>
      <c r="L1688" s="334"/>
      <c r="M1688" s="332"/>
      <c r="N1688" s="335"/>
    </row>
    <row r="1689" spans="11:14" x14ac:dyDescent="0.2">
      <c r="K1689" s="333"/>
      <c r="L1689" s="334"/>
      <c r="M1689" s="332"/>
      <c r="N1689" s="335"/>
    </row>
    <row r="1690" spans="11:14" x14ac:dyDescent="0.2">
      <c r="K1690" s="333"/>
      <c r="L1690" s="334"/>
      <c r="M1690" s="332"/>
      <c r="N1690" s="335"/>
    </row>
    <row r="1691" spans="11:14" x14ac:dyDescent="0.2">
      <c r="K1691" s="333"/>
      <c r="L1691" s="334"/>
      <c r="M1691" s="332"/>
      <c r="N1691" s="335"/>
    </row>
    <row r="1692" spans="11:14" x14ac:dyDescent="0.2">
      <c r="K1692" s="333"/>
      <c r="L1692" s="334"/>
      <c r="M1692" s="332"/>
      <c r="N1692" s="335"/>
    </row>
    <row r="1693" spans="11:14" x14ac:dyDescent="0.2">
      <c r="K1693" s="333"/>
      <c r="L1693" s="334"/>
      <c r="M1693" s="332"/>
      <c r="N1693" s="335"/>
    </row>
    <row r="1694" spans="11:14" x14ac:dyDescent="0.2">
      <c r="K1694" s="333"/>
      <c r="L1694" s="334"/>
      <c r="M1694" s="332"/>
      <c r="N1694" s="335"/>
    </row>
    <row r="1695" spans="11:14" x14ac:dyDescent="0.2">
      <c r="K1695" s="333"/>
      <c r="L1695" s="334"/>
      <c r="M1695" s="332"/>
      <c r="N1695" s="335"/>
    </row>
    <row r="1696" spans="11:14" x14ac:dyDescent="0.2">
      <c r="K1696" s="333"/>
      <c r="L1696" s="334"/>
      <c r="M1696" s="332"/>
      <c r="N1696" s="335"/>
    </row>
    <row r="1697" spans="11:14" x14ac:dyDescent="0.2">
      <c r="K1697" s="333"/>
      <c r="L1697" s="334"/>
      <c r="M1697" s="332"/>
      <c r="N1697" s="335"/>
    </row>
    <row r="1698" spans="11:14" x14ac:dyDescent="0.2">
      <c r="K1698" s="333"/>
      <c r="L1698" s="334"/>
      <c r="M1698" s="332"/>
      <c r="N1698" s="335"/>
    </row>
    <row r="1699" spans="11:14" x14ac:dyDescent="0.2">
      <c r="K1699" s="333"/>
      <c r="L1699" s="334"/>
      <c r="M1699" s="332"/>
      <c r="N1699" s="335"/>
    </row>
    <row r="1700" spans="11:14" x14ac:dyDescent="0.2">
      <c r="K1700" s="333"/>
      <c r="L1700" s="334"/>
      <c r="M1700" s="332"/>
      <c r="N1700" s="335"/>
    </row>
    <row r="1701" spans="11:14" x14ac:dyDescent="0.2">
      <c r="K1701" s="333"/>
      <c r="L1701" s="334"/>
      <c r="M1701" s="332"/>
      <c r="N1701" s="335"/>
    </row>
    <row r="1702" spans="11:14" x14ac:dyDescent="0.2">
      <c r="K1702" s="333"/>
      <c r="L1702" s="334"/>
      <c r="M1702" s="332"/>
      <c r="N1702" s="335"/>
    </row>
    <row r="1703" spans="11:14" x14ac:dyDescent="0.2">
      <c r="K1703" s="333"/>
      <c r="L1703" s="334"/>
      <c r="M1703" s="332"/>
      <c r="N1703" s="335"/>
    </row>
    <row r="1704" spans="11:14" x14ac:dyDescent="0.2">
      <c r="K1704" s="333"/>
      <c r="L1704" s="334"/>
      <c r="M1704" s="332"/>
      <c r="N1704" s="335"/>
    </row>
    <row r="1705" spans="11:14" x14ac:dyDescent="0.2">
      <c r="K1705" s="333"/>
      <c r="L1705" s="334"/>
      <c r="M1705" s="332"/>
      <c r="N1705" s="335"/>
    </row>
    <row r="1706" spans="11:14" x14ac:dyDescent="0.2">
      <c r="K1706" s="333"/>
      <c r="L1706" s="334"/>
      <c r="M1706" s="332"/>
      <c r="N1706" s="335"/>
    </row>
    <row r="1707" spans="11:14" x14ac:dyDescent="0.2">
      <c r="K1707" s="333"/>
      <c r="L1707" s="334"/>
      <c r="M1707" s="332"/>
      <c r="N1707" s="335"/>
    </row>
    <row r="1708" spans="11:14" x14ac:dyDescent="0.2">
      <c r="K1708" s="333"/>
      <c r="L1708" s="334"/>
      <c r="M1708" s="332"/>
      <c r="N1708" s="335"/>
    </row>
    <row r="1709" spans="11:14" x14ac:dyDescent="0.2">
      <c r="K1709" s="333"/>
      <c r="L1709" s="334"/>
      <c r="M1709" s="332"/>
      <c r="N1709" s="335"/>
    </row>
    <row r="1710" spans="11:14" x14ac:dyDescent="0.2">
      <c r="K1710" s="333"/>
      <c r="L1710" s="334"/>
      <c r="M1710" s="332"/>
      <c r="N1710" s="335"/>
    </row>
    <row r="1711" spans="11:14" x14ac:dyDescent="0.2">
      <c r="K1711" s="333"/>
      <c r="L1711" s="334"/>
      <c r="M1711" s="332"/>
      <c r="N1711" s="335"/>
    </row>
    <row r="1712" spans="11:14" x14ac:dyDescent="0.2">
      <c r="K1712" s="333"/>
      <c r="L1712" s="334"/>
      <c r="M1712" s="332"/>
      <c r="N1712" s="335"/>
    </row>
    <row r="1713" spans="11:14" x14ac:dyDescent="0.2">
      <c r="K1713" s="333"/>
      <c r="L1713" s="334"/>
      <c r="M1713" s="332"/>
      <c r="N1713" s="335"/>
    </row>
    <row r="1714" spans="11:14" x14ac:dyDescent="0.2">
      <c r="K1714" s="333"/>
      <c r="L1714" s="334"/>
      <c r="M1714" s="332"/>
      <c r="N1714" s="335"/>
    </row>
    <row r="1715" spans="11:14" x14ac:dyDescent="0.2">
      <c r="K1715" s="333"/>
      <c r="L1715" s="334"/>
      <c r="M1715" s="332"/>
      <c r="N1715" s="335"/>
    </row>
    <row r="1716" spans="11:14" x14ac:dyDescent="0.2">
      <c r="K1716" s="333"/>
      <c r="L1716" s="334"/>
      <c r="M1716" s="332"/>
      <c r="N1716" s="335"/>
    </row>
    <row r="1717" spans="11:14" x14ac:dyDescent="0.2">
      <c r="K1717" s="333"/>
      <c r="L1717" s="334"/>
      <c r="M1717" s="332"/>
      <c r="N1717" s="335"/>
    </row>
    <row r="1718" spans="11:14" x14ac:dyDescent="0.2">
      <c r="K1718" s="333"/>
      <c r="L1718" s="334"/>
      <c r="M1718" s="332"/>
      <c r="N1718" s="335"/>
    </row>
    <row r="1719" spans="11:14" x14ac:dyDescent="0.2">
      <c r="K1719" s="333"/>
      <c r="L1719" s="334"/>
      <c r="M1719" s="332"/>
      <c r="N1719" s="335"/>
    </row>
    <row r="1720" spans="11:14" x14ac:dyDescent="0.2">
      <c r="K1720" s="333"/>
      <c r="L1720" s="334"/>
      <c r="M1720" s="332"/>
      <c r="N1720" s="335"/>
    </row>
    <row r="1721" spans="11:14" x14ac:dyDescent="0.2">
      <c r="K1721" s="333"/>
      <c r="L1721" s="334"/>
      <c r="M1721" s="332"/>
      <c r="N1721" s="335"/>
    </row>
    <row r="1722" spans="11:14" x14ac:dyDescent="0.2">
      <c r="K1722" s="333"/>
      <c r="L1722" s="334"/>
      <c r="M1722" s="332"/>
      <c r="N1722" s="335"/>
    </row>
    <row r="1723" spans="11:14" x14ac:dyDescent="0.2">
      <c r="K1723" s="333"/>
      <c r="L1723" s="334"/>
      <c r="M1723" s="332"/>
      <c r="N1723" s="335"/>
    </row>
    <row r="1724" spans="11:14" x14ac:dyDescent="0.2">
      <c r="K1724" s="333"/>
      <c r="L1724" s="334"/>
      <c r="M1724" s="332"/>
      <c r="N1724" s="335"/>
    </row>
    <row r="1725" spans="11:14" x14ac:dyDescent="0.2">
      <c r="K1725" s="333"/>
      <c r="L1725" s="334"/>
      <c r="M1725" s="332"/>
      <c r="N1725" s="335"/>
    </row>
    <row r="1726" spans="11:14" x14ac:dyDescent="0.2">
      <c r="K1726" s="333"/>
      <c r="L1726" s="334"/>
      <c r="M1726" s="332"/>
      <c r="N1726" s="335"/>
    </row>
    <row r="1727" spans="11:14" x14ac:dyDescent="0.2">
      <c r="K1727" s="333"/>
      <c r="L1727" s="334"/>
      <c r="M1727" s="332"/>
      <c r="N1727" s="335"/>
    </row>
    <row r="1728" spans="11:14" x14ac:dyDescent="0.2">
      <c r="K1728" s="333"/>
      <c r="L1728" s="334"/>
      <c r="M1728" s="332"/>
      <c r="N1728" s="335"/>
    </row>
    <row r="1729" spans="11:14" x14ac:dyDescent="0.2">
      <c r="K1729" s="333"/>
      <c r="L1729" s="334"/>
      <c r="M1729" s="332"/>
      <c r="N1729" s="335"/>
    </row>
    <row r="1730" spans="11:14" x14ac:dyDescent="0.2">
      <c r="K1730" s="333"/>
      <c r="L1730" s="334"/>
      <c r="M1730" s="332"/>
      <c r="N1730" s="335"/>
    </row>
    <row r="1731" spans="11:14" x14ac:dyDescent="0.2">
      <c r="K1731" s="333"/>
      <c r="L1731" s="334"/>
      <c r="M1731" s="332"/>
      <c r="N1731" s="335"/>
    </row>
    <row r="1732" spans="11:14" x14ac:dyDescent="0.2">
      <c r="K1732" s="333"/>
      <c r="L1732" s="334"/>
      <c r="M1732" s="332"/>
      <c r="N1732" s="335"/>
    </row>
    <row r="1733" spans="11:14" x14ac:dyDescent="0.2">
      <c r="K1733" s="333"/>
      <c r="L1733" s="334"/>
      <c r="M1733" s="332"/>
      <c r="N1733" s="335"/>
    </row>
    <row r="1734" spans="11:14" x14ac:dyDescent="0.2">
      <c r="K1734" s="333"/>
      <c r="L1734" s="334"/>
      <c r="M1734" s="332"/>
      <c r="N1734" s="335"/>
    </row>
    <row r="1735" spans="11:14" x14ac:dyDescent="0.2">
      <c r="K1735" s="333"/>
      <c r="L1735" s="334"/>
      <c r="M1735" s="332"/>
      <c r="N1735" s="335"/>
    </row>
    <row r="1736" spans="11:14" x14ac:dyDescent="0.2">
      <c r="K1736" s="333"/>
      <c r="L1736" s="334"/>
      <c r="M1736" s="332"/>
      <c r="N1736" s="335"/>
    </row>
    <row r="1737" spans="11:14" x14ac:dyDescent="0.2">
      <c r="K1737" s="333"/>
      <c r="L1737" s="334"/>
      <c r="M1737" s="332"/>
      <c r="N1737" s="335"/>
    </row>
    <row r="1738" spans="11:14" x14ac:dyDescent="0.2">
      <c r="K1738" s="333"/>
      <c r="L1738" s="334"/>
      <c r="M1738" s="332"/>
      <c r="N1738" s="335"/>
    </row>
    <row r="1739" spans="11:14" x14ac:dyDescent="0.2">
      <c r="K1739" s="333"/>
      <c r="L1739" s="334"/>
      <c r="M1739" s="332"/>
      <c r="N1739" s="335"/>
    </row>
    <row r="1740" spans="11:14" x14ac:dyDescent="0.2">
      <c r="K1740" s="333"/>
      <c r="L1740" s="334"/>
      <c r="M1740" s="332"/>
      <c r="N1740" s="335"/>
    </row>
    <row r="1741" spans="11:14" x14ac:dyDescent="0.2">
      <c r="K1741" s="333"/>
      <c r="L1741" s="334"/>
      <c r="M1741" s="332"/>
      <c r="N1741" s="335"/>
    </row>
    <row r="1742" spans="11:14" x14ac:dyDescent="0.2">
      <c r="K1742" s="333"/>
      <c r="L1742" s="334"/>
      <c r="M1742" s="332"/>
      <c r="N1742" s="335"/>
    </row>
    <row r="1743" spans="11:14" x14ac:dyDescent="0.2">
      <c r="K1743" s="333"/>
      <c r="L1743" s="334"/>
      <c r="M1743" s="332"/>
      <c r="N1743" s="335"/>
    </row>
    <row r="1744" spans="11:14" x14ac:dyDescent="0.2">
      <c r="K1744" s="333"/>
      <c r="L1744" s="334"/>
      <c r="M1744" s="332"/>
      <c r="N1744" s="335"/>
    </row>
    <row r="1745" spans="11:14" x14ac:dyDescent="0.2">
      <c r="K1745" s="333"/>
      <c r="L1745" s="334"/>
      <c r="M1745" s="332"/>
      <c r="N1745" s="335"/>
    </row>
    <row r="1746" spans="11:14" x14ac:dyDescent="0.2">
      <c r="K1746" s="333"/>
      <c r="L1746" s="334"/>
      <c r="M1746" s="332"/>
      <c r="N1746" s="335"/>
    </row>
    <row r="1747" spans="11:14" x14ac:dyDescent="0.2">
      <c r="K1747" s="333"/>
      <c r="L1747" s="334"/>
      <c r="M1747" s="332"/>
      <c r="N1747" s="335"/>
    </row>
    <row r="1748" spans="11:14" x14ac:dyDescent="0.2">
      <c r="K1748" s="333"/>
      <c r="L1748" s="334"/>
      <c r="M1748" s="332"/>
      <c r="N1748" s="335"/>
    </row>
    <row r="1749" spans="11:14" x14ac:dyDescent="0.2">
      <c r="K1749" s="333"/>
      <c r="L1749" s="334"/>
      <c r="M1749" s="332"/>
      <c r="N1749" s="335"/>
    </row>
    <row r="1750" spans="11:14" x14ac:dyDescent="0.2">
      <c r="K1750" s="333"/>
      <c r="L1750" s="334"/>
      <c r="M1750" s="332"/>
      <c r="N1750" s="335"/>
    </row>
    <row r="1751" spans="11:14" x14ac:dyDescent="0.2">
      <c r="K1751" s="333"/>
      <c r="L1751" s="334"/>
      <c r="M1751" s="332"/>
      <c r="N1751" s="335"/>
    </row>
    <row r="1752" spans="11:14" x14ac:dyDescent="0.2">
      <c r="K1752" s="333"/>
      <c r="L1752" s="334"/>
      <c r="M1752" s="332"/>
      <c r="N1752" s="335"/>
    </row>
    <row r="1753" spans="11:14" x14ac:dyDescent="0.2">
      <c r="K1753" s="333"/>
      <c r="L1753" s="334"/>
      <c r="M1753" s="332"/>
      <c r="N1753" s="335"/>
    </row>
    <row r="1754" spans="11:14" x14ac:dyDescent="0.2">
      <c r="K1754" s="333"/>
      <c r="L1754" s="334"/>
      <c r="M1754" s="332"/>
      <c r="N1754" s="335"/>
    </row>
    <row r="1755" spans="11:14" x14ac:dyDescent="0.2">
      <c r="K1755" s="333"/>
      <c r="L1755" s="334"/>
      <c r="M1755" s="332"/>
      <c r="N1755" s="335"/>
    </row>
    <row r="1756" spans="11:14" x14ac:dyDescent="0.2">
      <c r="K1756" s="333"/>
      <c r="L1756" s="334"/>
      <c r="M1756" s="332"/>
      <c r="N1756" s="335"/>
    </row>
    <row r="1757" spans="11:14" x14ac:dyDescent="0.2">
      <c r="K1757" s="333"/>
      <c r="L1757" s="334"/>
      <c r="M1757" s="332"/>
      <c r="N1757" s="335"/>
    </row>
    <row r="1758" spans="11:14" x14ac:dyDescent="0.2">
      <c r="K1758" s="333"/>
      <c r="L1758" s="334"/>
      <c r="M1758" s="332"/>
      <c r="N1758" s="335"/>
    </row>
    <row r="1759" spans="11:14" x14ac:dyDescent="0.2">
      <c r="K1759" s="333"/>
      <c r="L1759" s="334"/>
      <c r="M1759" s="332"/>
      <c r="N1759" s="335"/>
    </row>
    <row r="1760" spans="11:14" x14ac:dyDescent="0.2">
      <c r="K1760" s="333"/>
      <c r="L1760" s="334"/>
      <c r="M1760" s="332"/>
      <c r="N1760" s="335"/>
    </row>
    <row r="1761" spans="11:14" x14ac:dyDescent="0.2">
      <c r="K1761" s="333"/>
      <c r="L1761" s="334"/>
      <c r="M1761" s="332"/>
      <c r="N1761" s="335"/>
    </row>
    <row r="1762" spans="11:14" x14ac:dyDescent="0.2">
      <c r="K1762" s="333"/>
      <c r="L1762" s="334"/>
      <c r="M1762" s="332"/>
      <c r="N1762" s="335"/>
    </row>
    <row r="1763" spans="11:14" x14ac:dyDescent="0.2">
      <c r="K1763" s="333"/>
      <c r="L1763" s="334"/>
      <c r="M1763" s="332"/>
      <c r="N1763" s="335"/>
    </row>
    <row r="1764" spans="11:14" x14ac:dyDescent="0.2">
      <c r="K1764" s="333"/>
      <c r="L1764" s="334"/>
      <c r="M1764" s="332"/>
      <c r="N1764" s="335"/>
    </row>
    <row r="1765" spans="11:14" x14ac:dyDescent="0.2">
      <c r="K1765" s="333"/>
      <c r="L1765" s="334"/>
      <c r="M1765" s="332"/>
      <c r="N1765" s="335"/>
    </row>
    <row r="1766" spans="11:14" x14ac:dyDescent="0.2">
      <c r="K1766" s="333"/>
      <c r="L1766" s="334"/>
      <c r="M1766" s="332"/>
      <c r="N1766" s="335"/>
    </row>
    <row r="1767" spans="11:14" x14ac:dyDescent="0.2">
      <c r="K1767" s="333"/>
      <c r="L1767" s="334"/>
      <c r="M1767" s="332"/>
      <c r="N1767" s="335"/>
    </row>
    <row r="1768" spans="11:14" x14ac:dyDescent="0.2">
      <c r="K1768" s="333"/>
      <c r="L1768" s="334"/>
      <c r="M1768" s="332"/>
      <c r="N1768" s="335"/>
    </row>
    <row r="1769" spans="11:14" x14ac:dyDescent="0.2">
      <c r="K1769" s="333"/>
      <c r="L1769" s="334"/>
      <c r="M1769" s="332"/>
      <c r="N1769" s="335"/>
    </row>
    <row r="1770" spans="11:14" x14ac:dyDescent="0.2">
      <c r="K1770" s="333"/>
      <c r="L1770" s="334"/>
      <c r="M1770" s="332"/>
      <c r="N1770" s="335"/>
    </row>
    <row r="1771" spans="11:14" x14ac:dyDescent="0.2">
      <c r="K1771" s="333"/>
      <c r="L1771" s="334"/>
      <c r="M1771" s="332"/>
      <c r="N1771" s="335"/>
    </row>
    <row r="1772" spans="11:14" x14ac:dyDescent="0.2">
      <c r="K1772" s="333"/>
      <c r="L1772" s="334"/>
      <c r="M1772" s="332"/>
      <c r="N1772" s="335"/>
    </row>
    <row r="1773" spans="11:14" x14ac:dyDescent="0.2">
      <c r="K1773" s="333"/>
      <c r="L1773" s="334"/>
      <c r="M1773" s="332"/>
      <c r="N1773" s="335"/>
    </row>
    <row r="1774" spans="11:14" x14ac:dyDescent="0.2">
      <c r="K1774" s="333"/>
      <c r="L1774" s="334"/>
      <c r="M1774" s="332"/>
      <c r="N1774" s="335"/>
    </row>
    <row r="1775" spans="11:14" x14ac:dyDescent="0.2">
      <c r="K1775" s="333"/>
      <c r="L1775" s="334"/>
      <c r="M1775" s="332"/>
      <c r="N1775" s="335"/>
    </row>
    <row r="1776" spans="11:14" x14ac:dyDescent="0.2">
      <c r="K1776" s="333"/>
      <c r="L1776" s="334"/>
      <c r="M1776" s="332"/>
      <c r="N1776" s="335"/>
    </row>
    <row r="1777" spans="11:14" x14ac:dyDescent="0.2">
      <c r="K1777" s="333"/>
      <c r="L1777" s="334"/>
      <c r="M1777" s="332"/>
      <c r="N1777" s="335"/>
    </row>
    <row r="1778" spans="11:14" x14ac:dyDescent="0.2">
      <c r="K1778" s="333"/>
      <c r="L1778" s="334"/>
      <c r="M1778" s="332"/>
      <c r="N1778" s="335"/>
    </row>
    <row r="1779" spans="11:14" x14ac:dyDescent="0.2">
      <c r="K1779" s="333"/>
      <c r="L1779" s="334"/>
      <c r="M1779" s="332"/>
      <c r="N1779" s="335"/>
    </row>
    <row r="1780" spans="11:14" x14ac:dyDescent="0.2">
      <c r="K1780" s="333"/>
      <c r="L1780" s="334"/>
      <c r="M1780" s="332"/>
      <c r="N1780" s="335"/>
    </row>
    <row r="1781" spans="11:14" x14ac:dyDescent="0.2">
      <c r="K1781" s="333"/>
      <c r="L1781" s="334"/>
      <c r="M1781" s="332"/>
      <c r="N1781" s="335"/>
    </row>
    <row r="1782" spans="11:14" x14ac:dyDescent="0.2">
      <c r="K1782" s="333"/>
      <c r="L1782" s="334"/>
      <c r="M1782" s="332"/>
      <c r="N1782" s="335"/>
    </row>
    <row r="1783" spans="11:14" x14ac:dyDescent="0.2">
      <c r="K1783" s="333"/>
      <c r="L1783" s="334"/>
      <c r="M1783" s="332"/>
      <c r="N1783" s="335"/>
    </row>
    <row r="1784" spans="11:14" x14ac:dyDescent="0.2">
      <c r="K1784" s="333"/>
      <c r="L1784" s="334"/>
      <c r="M1784" s="332"/>
      <c r="N1784" s="335"/>
    </row>
    <row r="1785" spans="11:14" x14ac:dyDescent="0.2">
      <c r="K1785" s="333"/>
      <c r="L1785" s="334"/>
      <c r="M1785" s="332"/>
      <c r="N1785" s="335"/>
    </row>
    <row r="1786" spans="11:14" x14ac:dyDescent="0.2">
      <c r="K1786" s="333"/>
      <c r="L1786" s="334"/>
      <c r="M1786" s="332"/>
      <c r="N1786" s="335"/>
    </row>
    <row r="1787" spans="11:14" x14ac:dyDescent="0.2">
      <c r="K1787" s="333"/>
      <c r="L1787" s="334"/>
      <c r="M1787" s="332"/>
      <c r="N1787" s="335"/>
    </row>
    <row r="1788" spans="11:14" x14ac:dyDescent="0.2">
      <c r="K1788" s="333"/>
      <c r="L1788" s="334"/>
      <c r="M1788" s="332"/>
      <c r="N1788" s="335"/>
    </row>
    <row r="1789" spans="11:14" x14ac:dyDescent="0.2">
      <c r="K1789" s="333"/>
      <c r="L1789" s="334"/>
      <c r="M1789" s="332"/>
      <c r="N1789" s="335"/>
    </row>
    <row r="1790" spans="11:14" x14ac:dyDescent="0.2">
      <c r="K1790" s="333"/>
      <c r="L1790" s="334"/>
      <c r="M1790" s="332"/>
      <c r="N1790" s="335"/>
    </row>
    <row r="1791" spans="11:14" x14ac:dyDescent="0.2">
      <c r="K1791" s="333"/>
      <c r="L1791" s="334"/>
      <c r="M1791" s="332"/>
      <c r="N1791" s="335"/>
    </row>
    <row r="1792" spans="11:14" x14ac:dyDescent="0.2">
      <c r="K1792" s="333"/>
      <c r="L1792" s="334"/>
      <c r="M1792" s="332"/>
      <c r="N1792" s="335"/>
    </row>
    <row r="1793" spans="11:14" x14ac:dyDescent="0.2">
      <c r="K1793" s="333"/>
      <c r="L1793" s="334"/>
      <c r="M1793" s="332"/>
      <c r="N1793" s="335"/>
    </row>
    <row r="1794" spans="11:14" x14ac:dyDescent="0.2">
      <c r="K1794" s="333"/>
      <c r="L1794" s="334"/>
      <c r="M1794" s="332"/>
      <c r="N1794" s="335"/>
    </row>
    <row r="1795" spans="11:14" x14ac:dyDescent="0.2">
      <c r="K1795" s="333"/>
      <c r="L1795" s="334"/>
      <c r="M1795" s="332"/>
      <c r="N1795" s="335"/>
    </row>
    <row r="1796" spans="11:14" x14ac:dyDescent="0.2">
      <c r="K1796" s="333"/>
      <c r="L1796" s="334"/>
      <c r="M1796" s="332"/>
      <c r="N1796" s="335"/>
    </row>
    <row r="1797" spans="11:14" x14ac:dyDescent="0.2">
      <c r="K1797" s="333"/>
      <c r="L1797" s="334"/>
      <c r="M1797" s="332"/>
      <c r="N1797" s="335"/>
    </row>
    <row r="1798" spans="11:14" x14ac:dyDescent="0.2">
      <c r="K1798" s="333"/>
      <c r="L1798" s="334"/>
      <c r="M1798" s="332"/>
      <c r="N1798" s="335"/>
    </row>
    <row r="1799" spans="11:14" x14ac:dyDescent="0.2">
      <c r="K1799" s="333"/>
      <c r="L1799" s="334"/>
      <c r="M1799" s="332"/>
      <c r="N1799" s="335"/>
    </row>
    <row r="1800" spans="11:14" x14ac:dyDescent="0.2">
      <c r="K1800" s="333"/>
      <c r="L1800" s="334"/>
      <c r="M1800" s="332"/>
      <c r="N1800" s="335"/>
    </row>
    <row r="1801" spans="11:14" x14ac:dyDescent="0.2">
      <c r="K1801" s="333"/>
      <c r="L1801" s="334"/>
      <c r="M1801" s="332"/>
      <c r="N1801" s="335"/>
    </row>
    <row r="1802" spans="11:14" x14ac:dyDescent="0.2">
      <c r="K1802" s="333"/>
      <c r="L1802" s="334"/>
      <c r="M1802" s="332"/>
      <c r="N1802" s="335"/>
    </row>
    <row r="1803" spans="11:14" x14ac:dyDescent="0.2">
      <c r="K1803" s="333"/>
      <c r="L1803" s="334"/>
      <c r="M1803" s="332"/>
      <c r="N1803" s="335"/>
    </row>
    <row r="1804" spans="11:14" x14ac:dyDescent="0.2">
      <c r="K1804" s="333"/>
      <c r="L1804" s="334"/>
      <c r="M1804" s="332"/>
      <c r="N1804" s="335"/>
    </row>
    <row r="1805" spans="11:14" x14ac:dyDescent="0.2">
      <c r="K1805" s="333"/>
      <c r="L1805" s="334"/>
      <c r="M1805" s="332"/>
      <c r="N1805" s="335"/>
    </row>
    <row r="1806" spans="11:14" x14ac:dyDescent="0.2">
      <c r="K1806" s="333"/>
      <c r="L1806" s="334"/>
      <c r="M1806" s="332"/>
      <c r="N1806" s="335"/>
    </row>
    <row r="1807" spans="11:14" x14ac:dyDescent="0.2">
      <c r="K1807" s="333"/>
      <c r="L1807" s="334"/>
      <c r="M1807" s="332"/>
      <c r="N1807" s="335"/>
    </row>
    <row r="1808" spans="11:14" x14ac:dyDescent="0.2">
      <c r="K1808" s="333"/>
      <c r="L1808" s="334"/>
      <c r="M1808" s="332"/>
      <c r="N1808" s="335"/>
    </row>
    <row r="1809" spans="11:14" x14ac:dyDescent="0.2">
      <c r="K1809" s="333"/>
      <c r="L1809" s="334"/>
      <c r="M1809" s="332"/>
      <c r="N1809" s="335"/>
    </row>
    <row r="1810" spans="11:14" x14ac:dyDescent="0.2">
      <c r="K1810" s="333"/>
      <c r="L1810" s="334"/>
      <c r="M1810" s="332"/>
      <c r="N1810" s="335"/>
    </row>
    <row r="1811" spans="11:14" x14ac:dyDescent="0.2">
      <c r="K1811" s="333"/>
      <c r="L1811" s="334"/>
      <c r="M1811" s="332"/>
      <c r="N1811" s="335"/>
    </row>
    <row r="1812" spans="11:14" x14ac:dyDescent="0.2">
      <c r="K1812" s="333"/>
      <c r="L1812" s="334"/>
      <c r="M1812" s="332"/>
      <c r="N1812" s="335"/>
    </row>
    <row r="1813" spans="11:14" x14ac:dyDescent="0.2">
      <c r="K1813" s="333"/>
      <c r="L1813" s="334"/>
      <c r="M1813" s="332"/>
      <c r="N1813" s="335"/>
    </row>
    <row r="1814" spans="11:14" x14ac:dyDescent="0.2">
      <c r="K1814" s="333"/>
      <c r="L1814" s="334"/>
      <c r="M1814" s="332"/>
      <c r="N1814" s="335"/>
    </row>
    <row r="1815" spans="11:14" x14ac:dyDescent="0.2">
      <c r="K1815" s="333"/>
      <c r="L1815" s="334"/>
      <c r="M1815" s="332"/>
      <c r="N1815" s="335"/>
    </row>
    <row r="1816" spans="11:14" x14ac:dyDescent="0.2">
      <c r="K1816" s="333"/>
      <c r="L1816" s="334"/>
      <c r="M1816" s="332"/>
      <c r="N1816" s="335"/>
    </row>
    <row r="1817" spans="11:14" x14ac:dyDescent="0.2">
      <c r="K1817" s="333"/>
      <c r="L1817" s="334"/>
      <c r="M1817" s="332"/>
      <c r="N1817" s="335"/>
    </row>
    <row r="1818" spans="11:14" x14ac:dyDescent="0.2">
      <c r="K1818" s="333"/>
      <c r="L1818" s="334"/>
      <c r="M1818" s="332"/>
      <c r="N1818" s="335"/>
    </row>
    <row r="1819" spans="11:14" x14ac:dyDescent="0.2">
      <c r="K1819" s="333"/>
      <c r="L1819" s="334"/>
      <c r="M1819" s="332"/>
      <c r="N1819" s="335"/>
    </row>
    <row r="1820" spans="11:14" x14ac:dyDescent="0.2">
      <c r="K1820" s="333"/>
      <c r="L1820" s="334"/>
      <c r="M1820" s="332"/>
      <c r="N1820" s="335"/>
    </row>
    <row r="1821" spans="11:14" x14ac:dyDescent="0.2">
      <c r="K1821" s="333"/>
      <c r="L1821" s="334"/>
      <c r="M1821" s="332"/>
      <c r="N1821" s="335"/>
    </row>
    <row r="1822" spans="11:14" x14ac:dyDescent="0.2">
      <c r="K1822" s="333"/>
      <c r="L1822" s="334"/>
      <c r="M1822" s="332"/>
      <c r="N1822" s="335"/>
    </row>
    <row r="1823" spans="11:14" x14ac:dyDescent="0.2">
      <c r="K1823" s="333"/>
      <c r="L1823" s="334"/>
      <c r="M1823" s="332"/>
      <c r="N1823" s="335"/>
    </row>
    <row r="1824" spans="11:14" x14ac:dyDescent="0.2">
      <c r="K1824" s="333"/>
      <c r="L1824" s="334"/>
      <c r="M1824" s="332"/>
      <c r="N1824" s="335"/>
    </row>
    <row r="1825" spans="11:14" x14ac:dyDescent="0.2">
      <c r="K1825" s="333"/>
      <c r="L1825" s="334"/>
      <c r="M1825" s="332"/>
      <c r="N1825" s="335"/>
    </row>
    <row r="1826" spans="11:14" x14ac:dyDescent="0.2">
      <c r="K1826" s="333"/>
      <c r="L1826" s="334"/>
      <c r="M1826" s="332"/>
      <c r="N1826" s="335"/>
    </row>
    <row r="1827" spans="11:14" x14ac:dyDescent="0.2">
      <c r="K1827" s="333"/>
      <c r="L1827" s="334"/>
      <c r="M1827" s="332"/>
      <c r="N1827" s="335"/>
    </row>
    <row r="1828" spans="11:14" x14ac:dyDescent="0.2">
      <c r="K1828" s="333"/>
      <c r="L1828" s="334"/>
      <c r="M1828" s="332"/>
      <c r="N1828" s="335"/>
    </row>
    <row r="1829" spans="11:14" x14ac:dyDescent="0.2">
      <c r="K1829" s="333"/>
      <c r="L1829" s="334"/>
      <c r="M1829" s="332"/>
      <c r="N1829" s="335"/>
    </row>
    <row r="1830" spans="11:14" x14ac:dyDescent="0.2">
      <c r="K1830" s="333"/>
      <c r="L1830" s="334"/>
      <c r="M1830" s="332"/>
      <c r="N1830" s="335"/>
    </row>
    <row r="1831" spans="11:14" x14ac:dyDescent="0.2">
      <c r="K1831" s="333"/>
      <c r="L1831" s="334"/>
      <c r="M1831" s="332"/>
      <c r="N1831" s="335"/>
    </row>
    <row r="1832" spans="11:14" x14ac:dyDescent="0.2">
      <c r="K1832" s="333"/>
      <c r="L1832" s="334"/>
      <c r="M1832" s="332"/>
      <c r="N1832" s="335"/>
    </row>
    <row r="1833" spans="11:14" x14ac:dyDescent="0.2">
      <c r="K1833" s="333"/>
      <c r="L1833" s="334"/>
      <c r="M1833" s="332"/>
      <c r="N1833" s="335"/>
    </row>
    <row r="1834" spans="11:14" x14ac:dyDescent="0.2">
      <c r="K1834" s="333"/>
      <c r="L1834" s="334"/>
      <c r="M1834" s="332"/>
      <c r="N1834" s="335"/>
    </row>
    <row r="1835" spans="11:14" x14ac:dyDescent="0.2">
      <c r="K1835" s="333"/>
      <c r="L1835" s="334"/>
      <c r="M1835" s="332"/>
      <c r="N1835" s="335"/>
    </row>
    <row r="1836" spans="11:14" x14ac:dyDescent="0.2">
      <c r="K1836" s="333"/>
      <c r="L1836" s="334"/>
      <c r="M1836" s="332"/>
      <c r="N1836" s="335"/>
    </row>
    <row r="1837" spans="11:14" x14ac:dyDescent="0.2">
      <c r="K1837" s="333"/>
      <c r="L1837" s="334"/>
      <c r="M1837" s="332"/>
      <c r="N1837" s="335"/>
    </row>
    <row r="1838" spans="11:14" x14ac:dyDescent="0.2">
      <c r="K1838" s="333"/>
      <c r="L1838" s="334"/>
      <c r="M1838" s="332"/>
      <c r="N1838" s="335"/>
    </row>
    <row r="1839" spans="11:14" x14ac:dyDescent="0.2">
      <c r="K1839" s="333"/>
      <c r="L1839" s="334"/>
      <c r="M1839" s="332"/>
      <c r="N1839" s="335"/>
    </row>
    <row r="1840" spans="11:14" x14ac:dyDescent="0.2">
      <c r="K1840" s="333"/>
      <c r="L1840" s="334"/>
      <c r="M1840" s="332"/>
      <c r="N1840" s="335"/>
    </row>
    <row r="1841" spans="11:14" x14ac:dyDescent="0.2">
      <c r="K1841" s="333"/>
      <c r="L1841" s="334"/>
      <c r="M1841" s="332"/>
      <c r="N1841" s="335"/>
    </row>
    <row r="1842" spans="11:14" x14ac:dyDescent="0.2">
      <c r="K1842" s="333"/>
      <c r="L1842" s="334"/>
      <c r="M1842" s="332"/>
      <c r="N1842" s="335"/>
    </row>
    <row r="1843" spans="11:14" x14ac:dyDescent="0.2">
      <c r="K1843" s="333"/>
      <c r="L1843" s="334"/>
      <c r="M1843" s="332"/>
      <c r="N1843" s="335"/>
    </row>
    <row r="1844" spans="11:14" x14ac:dyDescent="0.2">
      <c r="K1844" s="333"/>
      <c r="L1844" s="334"/>
      <c r="M1844" s="332"/>
      <c r="N1844" s="335"/>
    </row>
    <row r="1845" spans="11:14" x14ac:dyDescent="0.2">
      <c r="K1845" s="333"/>
      <c r="L1845" s="334"/>
      <c r="M1845" s="332"/>
      <c r="N1845" s="335"/>
    </row>
    <row r="1846" spans="11:14" x14ac:dyDescent="0.2">
      <c r="K1846" s="333"/>
      <c r="L1846" s="334"/>
      <c r="M1846" s="332"/>
      <c r="N1846" s="335"/>
    </row>
    <row r="1847" spans="11:14" x14ac:dyDescent="0.2">
      <c r="K1847" s="333"/>
      <c r="L1847" s="334"/>
      <c r="M1847" s="332"/>
      <c r="N1847" s="335"/>
    </row>
    <row r="1848" spans="11:14" x14ac:dyDescent="0.2">
      <c r="K1848" s="333"/>
      <c r="L1848" s="334"/>
      <c r="M1848" s="332"/>
      <c r="N1848" s="335"/>
    </row>
    <row r="1849" spans="11:14" x14ac:dyDescent="0.2">
      <c r="K1849" s="333"/>
      <c r="L1849" s="334"/>
      <c r="M1849" s="332"/>
      <c r="N1849" s="335"/>
    </row>
    <row r="1850" spans="11:14" x14ac:dyDescent="0.2">
      <c r="K1850" s="333"/>
      <c r="L1850" s="334"/>
      <c r="M1850" s="332"/>
      <c r="N1850" s="335"/>
    </row>
    <row r="1851" spans="11:14" x14ac:dyDescent="0.2">
      <c r="K1851" s="333"/>
      <c r="L1851" s="334"/>
      <c r="M1851" s="332"/>
      <c r="N1851" s="335"/>
    </row>
    <row r="1852" spans="11:14" x14ac:dyDescent="0.2">
      <c r="K1852" s="333"/>
      <c r="L1852" s="334"/>
      <c r="M1852" s="332"/>
      <c r="N1852" s="335"/>
    </row>
    <row r="1853" spans="11:14" x14ac:dyDescent="0.2">
      <c r="K1853" s="333"/>
      <c r="L1853" s="334"/>
      <c r="M1853" s="332"/>
      <c r="N1853" s="335"/>
    </row>
    <row r="1854" spans="11:14" x14ac:dyDescent="0.2">
      <c r="K1854" s="333"/>
      <c r="L1854" s="334"/>
      <c r="M1854" s="332"/>
      <c r="N1854" s="335"/>
    </row>
    <row r="1855" spans="11:14" x14ac:dyDescent="0.2">
      <c r="K1855" s="333"/>
      <c r="L1855" s="334"/>
      <c r="M1855" s="332"/>
      <c r="N1855" s="335"/>
    </row>
    <row r="1856" spans="11:14" x14ac:dyDescent="0.2">
      <c r="K1856" s="333"/>
      <c r="L1856" s="334"/>
      <c r="M1856" s="332"/>
      <c r="N1856" s="335"/>
    </row>
    <row r="1857" spans="11:14" x14ac:dyDescent="0.2">
      <c r="K1857" s="333"/>
      <c r="L1857" s="334"/>
      <c r="M1857" s="332"/>
      <c r="N1857" s="335"/>
    </row>
    <row r="1858" spans="11:14" x14ac:dyDescent="0.2">
      <c r="K1858" s="333"/>
      <c r="L1858" s="334"/>
      <c r="M1858" s="332"/>
      <c r="N1858" s="335"/>
    </row>
    <row r="1859" spans="11:14" x14ac:dyDescent="0.2">
      <c r="K1859" s="333"/>
      <c r="L1859" s="334"/>
      <c r="M1859" s="332"/>
      <c r="N1859" s="335"/>
    </row>
    <row r="1860" spans="11:14" x14ac:dyDescent="0.2">
      <c r="K1860" s="333"/>
      <c r="L1860" s="334"/>
      <c r="M1860" s="332"/>
      <c r="N1860" s="335"/>
    </row>
    <row r="1861" spans="11:14" x14ac:dyDescent="0.2">
      <c r="K1861" s="333"/>
      <c r="L1861" s="334"/>
      <c r="M1861" s="332"/>
      <c r="N1861" s="335"/>
    </row>
    <row r="1862" spans="11:14" x14ac:dyDescent="0.2">
      <c r="K1862" s="333"/>
      <c r="L1862" s="334"/>
      <c r="M1862" s="332"/>
      <c r="N1862" s="335"/>
    </row>
    <row r="1863" spans="11:14" x14ac:dyDescent="0.2">
      <c r="K1863" s="333"/>
      <c r="L1863" s="334"/>
      <c r="M1863" s="332"/>
      <c r="N1863" s="335"/>
    </row>
    <row r="1864" spans="11:14" x14ac:dyDescent="0.2">
      <c r="K1864" s="333"/>
      <c r="L1864" s="334"/>
      <c r="M1864" s="332"/>
      <c r="N1864" s="335"/>
    </row>
    <row r="1865" spans="11:14" x14ac:dyDescent="0.2">
      <c r="K1865" s="333"/>
      <c r="L1865" s="334"/>
      <c r="M1865" s="332"/>
      <c r="N1865" s="335"/>
    </row>
    <row r="1866" spans="11:14" x14ac:dyDescent="0.2">
      <c r="K1866" s="333"/>
      <c r="L1866" s="334"/>
      <c r="M1866" s="332"/>
      <c r="N1866" s="335"/>
    </row>
    <row r="1867" spans="11:14" x14ac:dyDescent="0.2">
      <c r="K1867" s="333"/>
      <c r="L1867" s="334"/>
      <c r="M1867" s="332"/>
      <c r="N1867" s="335"/>
    </row>
    <row r="1868" spans="11:14" x14ac:dyDescent="0.2">
      <c r="K1868" s="333"/>
      <c r="L1868" s="334"/>
      <c r="M1868" s="332"/>
      <c r="N1868" s="335"/>
    </row>
    <row r="1869" spans="11:14" x14ac:dyDescent="0.2">
      <c r="K1869" s="333"/>
      <c r="L1869" s="334"/>
      <c r="M1869" s="332"/>
      <c r="N1869" s="335"/>
    </row>
    <row r="1870" spans="11:14" x14ac:dyDescent="0.2">
      <c r="K1870" s="333"/>
      <c r="L1870" s="334"/>
      <c r="M1870" s="332"/>
      <c r="N1870" s="335"/>
    </row>
    <row r="1871" spans="11:14" x14ac:dyDescent="0.2">
      <c r="K1871" s="333"/>
      <c r="L1871" s="334"/>
      <c r="M1871" s="332"/>
      <c r="N1871" s="335"/>
    </row>
    <row r="1872" spans="11:14" x14ac:dyDescent="0.2">
      <c r="K1872" s="333"/>
      <c r="L1872" s="334"/>
      <c r="M1872" s="332"/>
      <c r="N1872" s="335"/>
    </row>
    <row r="1873" spans="11:14" x14ac:dyDescent="0.2">
      <c r="K1873" s="333"/>
      <c r="L1873" s="334"/>
      <c r="M1873" s="332"/>
      <c r="N1873" s="335"/>
    </row>
    <row r="1874" spans="11:14" x14ac:dyDescent="0.2">
      <c r="K1874" s="333"/>
      <c r="L1874" s="334"/>
      <c r="M1874" s="332"/>
      <c r="N1874" s="335"/>
    </row>
    <row r="1875" spans="11:14" x14ac:dyDescent="0.2">
      <c r="K1875" s="333"/>
      <c r="L1875" s="334"/>
      <c r="M1875" s="332"/>
      <c r="N1875" s="335"/>
    </row>
    <row r="1876" spans="11:14" x14ac:dyDescent="0.2">
      <c r="K1876" s="333"/>
      <c r="L1876" s="334"/>
      <c r="M1876" s="332"/>
      <c r="N1876" s="335"/>
    </row>
    <row r="1877" spans="11:14" x14ac:dyDescent="0.2">
      <c r="K1877" s="333"/>
      <c r="L1877" s="334"/>
      <c r="M1877" s="332"/>
      <c r="N1877" s="335"/>
    </row>
    <row r="1878" spans="11:14" x14ac:dyDescent="0.2">
      <c r="K1878" s="333"/>
      <c r="L1878" s="334"/>
      <c r="M1878" s="332"/>
      <c r="N1878" s="335"/>
    </row>
    <row r="1879" spans="11:14" x14ac:dyDescent="0.2">
      <c r="K1879" s="333"/>
      <c r="L1879" s="334"/>
      <c r="M1879" s="332"/>
      <c r="N1879" s="335"/>
    </row>
    <row r="1880" spans="11:14" x14ac:dyDescent="0.2">
      <c r="K1880" s="333"/>
      <c r="L1880" s="334"/>
      <c r="M1880" s="332"/>
      <c r="N1880" s="335"/>
    </row>
    <row r="1881" spans="11:14" x14ac:dyDescent="0.2">
      <c r="K1881" s="333"/>
      <c r="L1881" s="334"/>
      <c r="M1881" s="332"/>
      <c r="N1881" s="335"/>
    </row>
    <row r="1882" spans="11:14" x14ac:dyDescent="0.2">
      <c r="K1882" s="333"/>
      <c r="L1882" s="334"/>
      <c r="M1882" s="332"/>
      <c r="N1882" s="335"/>
    </row>
    <row r="1883" spans="11:14" x14ac:dyDescent="0.2">
      <c r="K1883" s="333"/>
      <c r="L1883" s="334"/>
      <c r="M1883" s="332"/>
      <c r="N1883" s="335"/>
    </row>
    <row r="1884" spans="11:14" x14ac:dyDescent="0.2">
      <c r="K1884" s="333"/>
      <c r="L1884" s="334"/>
      <c r="M1884" s="332"/>
      <c r="N1884" s="335"/>
    </row>
    <row r="1885" spans="11:14" x14ac:dyDescent="0.2">
      <c r="K1885" s="333"/>
      <c r="L1885" s="334"/>
      <c r="M1885" s="332"/>
      <c r="N1885" s="335"/>
    </row>
    <row r="1886" spans="11:14" x14ac:dyDescent="0.2">
      <c r="K1886" s="333"/>
      <c r="L1886" s="334"/>
      <c r="M1886" s="332"/>
      <c r="N1886" s="335"/>
    </row>
    <row r="1887" spans="11:14" x14ac:dyDescent="0.2">
      <c r="K1887" s="333"/>
      <c r="L1887" s="334"/>
      <c r="M1887" s="332"/>
      <c r="N1887" s="335"/>
    </row>
    <row r="1888" spans="11:14" x14ac:dyDescent="0.2">
      <c r="K1888" s="333"/>
      <c r="L1888" s="334"/>
      <c r="M1888" s="332"/>
      <c r="N1888" s="335"/>
    </row>
    <row r="1889" spans="11:14" x14ac:dyDescent="0.2">
      <c r="K1889" s="333"/>
      <c r="L1889" s="334"/>
      <c r="M1889" s="332"/>
      <c r="N1889" s="335"/>
    </row>
    <row r="1890" spans="11:14" x14ac:dyDescent="0.2">
      <c r="K1890" s="333"/>
      <c r="L1890" s="334"/>
      <c r="M1890" s="332"/>
      <c r="N1890" s="335"/>
    </row>
    <row r="1891" spans="11:14" x14ac:dyDescent="0.2">
      <c r="K1891" s="333"/>
      <c r="L1891" s="334"/>
      <c r="M1891" s="332"/>
      <c r="N1891" s="335"/>
    </row>
    <row r="1892" spans="11:14" x14ac:dyDescent="0.2">
      <c r="K1892" s="333"/>
      <c r="L1892" s="334"/>
      <c r="M1892" s="332"/>
      <c r="N1892" s="335"/>
    </row>
    <row r="1893" spans="11:14" x14ac:dyDescent="0.2">
      <c r="K1893" s="333"/>
      <c r="L1893" s="334"/>
      <c r="M1893" s="332"/>
      <c r="N1893" s="335"/>
    </row>
    <row r="1894" spans="11:14" x14ac:dyDescent="0.2">
      <c r="K1894" s="333"/>
      <c r="L1894" s="334"/>
      <c r="M1894" s="332"/>
      <c r="N1894" s="335"/>
    </row>
    <row r="1895" spans="11:14" x14ac:dyDescent="0.2">
      <c r="K1895" s="333"/>
      <c r="L1895" s="334"/>
      <c r="M1895" s="332"/>
      <c r="N1895" s="335"/>
    </row>
    <row r="1896" spans="11:14" x14ac:dyDescent="0.2">
      <c r="K1896" s="333"/>
      <c r="L1896" s="334"/>
      <c r="M1896" s="332"/>
      <c r="N1896" s="335"/>
    </row>
    <row r="1897" spans="11:14" x14ac:dyDescent="0.2">
      <c r="K1897" s="333"/>
      <c r="L1897" s="334"/>
      <c r="M1897" s="332"/>
      <c r="N1897" s="335"/>
    </row>
    <row r="1898" spans="11:14" x14ac:dyDescent="0.2">
      <c r="K1898" s="333"/>
      <c r="L1898" s="334"/>
      <c r="M1898" s="332"/>
      <c r="N1898" s="335"/>
    </row>
    <row r="1899" spans="11:14" x14ac:dyDescent="0.2">
      <c r="K1899" s="333"/>
      <c r="L1899" s="334"/>
      <c r="M1899" s="332"/>
      <c r="N1899" s="335"/>
    </row>
    <row r="1900" spans="11:14" x14ac:dyDescent="0.2">
      <c r="K1900" s="333"/>
      <c r="L1900" s="334"/>
      <c r="M1900" s="332"/>
      <c r="N1900" s="335"/>
    </row>
    <row r="1901" spans="11:14" x14ac:dyDescent="0.2">
      <c r="K1901" s="333"/>
      <c r="L1901" s="334"/>
      <c r="M1901" s="332"/>
      <c r="N1901" s="335"/>
    </row>
    <row r="1902" spans="11:14" x14ac:dyDescent="0.2">
      <c r="K1902" s="333"/>
      <c r="L1902" s="334"/>
      <c r="M1902" s="332"/>
      <c r="N1902" s="335"/>
    </row>
    <row r="1903" spans="11:14" x14ac:dyDescent="0.2">
      <c r="K1903" s="333"/>
      <c r="L1903" s="334"/>
      <c r="M1903" s="332"/>
      <c r="N1903" s="335"/>
    </row>
    <row r="1904" spans="11:14" x14ac:dyDescent="0.2">
      <c r="K1904" s="333"/>
      <c r="L1904" s="334"/>
      <c r="M1904" s="332"/>
      <c r="N1904" s="335"/>
    </row>
    <row r="1905" spans="11:14" x14ac:dyDescent="0.2">
      <c r="K1905" s="333"/>
      <c r="L1905" s="334"/>
      <c r="M1905" s="332"/>
      <c r="N1905" s="335"/>
    </row>
    <row r="1906" spans="11:14" x14ac:dyDescent="0.2">
      <c r="K1906" s="333"/>
      <c r="L1906" s="334"/>
      <c r="M1906" s="332"/>
      <c r="N1906" s="335"/>
    </row>
    <row r="1907" spans="11:14" x14ac:dyDescent="0.2">
      <c r="K1907" s="333"/>
      <c r="L1907" s="334"/>
      <c r="M1907" s="332"/>
      <c r="N1907" s="335"/>
    </row>
    <row r="1908" spans="11:14" x14ac:dyDescent="0.2">
      <c r="K1908" s="333"/>
      <c r="L1908" s="334"/>
      <c r="M1908" s="332"/>
      <c r="N1908" s="335"/>
    </row>
    <row r="1909" spans="11:14" x14ac:dyDescent="0.2">
      <c r="K1909" s="333"/>
      <c r="L1909" s="334"/>
      <c r="M1909" s="332"/>
      <c r="N1909" s="335"/>
    </row>
    <row r="1910" spans="11:14" x14ac:dyDescent="0.2">
      <c r="K1910" s="333"/>
      <c r="L1910" s="334"/>
      <c r="M1910" s="332"/>
      <c r="N1910" s="335"/>
    </row>
    <row r="1911" spans="11:14" x14ac:dyDescent="0.2">
      <c r="K1911" s="333"/>
      <c r="L1911" s="334"/>
      <c r="M1911" s="332"/>
      <c r="N1911" s="335"/>
    </row>
    <row r="1912" spans="11:14" x14ac:dyDescent="0.2">
      <c r="K1912" s="333"/>
      <c r="L1912" s="334"/>
      <c r="M1912" s="332"/>
      <c r="N1912" s="335"/>
    </row>
    <row r="1913" spans="11:14" x14ac:dyDescent="0.2">
      <c r="K1913" s="333"/>
      <c r="L1913" s="334"/>
      <c r="M1913" s="332"/>
      <c r="N1913" s="335"/>
    </row>
    <row r="1914" spans="11:14" x14ac:dyDescent="0.2">
      <c r="K1914" s="333"/>
      <c r="L1914" s="334"/>
      <c r="M1914" s="332"/>
      <c r="N1914" s="335"/>
    </row>
    <row r="1915" spans="11:14" x14ac:dyDescent="0.2">
      <c r="K1915" s="333"/>
      <c r="L1915" s="334"/>
      <c r="M1915" s="332"/>
      <c r="N1915" s="335"/>
    </row>
    <row r="1916" spans="11:14" x14ac:dyDescent="0.2">
      <c r="K1916" s="333"/>
      <c r="L1916" s="334"/>
      <c r="M1916" s="332"/>
      <c r="N1916" s="335"/>
    </row>
    <row r="1917" spans="11:14" x14ac:dyDescent="0.2">
      <c r="K1917" s="333"/>
      <c r="L1917" s="334"/>
      <c r="M1917" s="332"/>
      <c r="N1917" s="335"/>
    </row>
    <row r="1918" spans="11:14" x14ac:dyDescent="0.2">
      <c r="K1918" s="333"/>
      <c r="L1918" s="334"/>
      <c r="M1918" s="332"/>
      <c r="N1918" s="335"/>
    </row>
    <row r="1919" spans="11:14" x14ac:dyDescent="0.2">
      <c r="K1919" s="333"/>
      <c r="L1919" s="334"/>
      <c r="M1919" s="332"/>
      <c r="N1919" s="335"/>
    </row>
    <row r="1920" spans="11:14" x14ac:dyDescent="0.2">
      <c r="K1920" s="333"/>
      <c r="L1920" s="334"/>
      <c r="M1920" s="332"/>
      <c r="N1920" s="335"/>
    </row>
    <row r="1921" spans="11:14" x14ac:dyDescent="0.2">
      <c r="K1921" s="333"/>
      <c r="L1921" s="334"/>
      <c r="M1921" s="332"/>
      <c r="N1921" s="335"/>
    </row>
    <row r="1922" spans="11:14" x14ac:dyDescent="0.2">
      <c r="K1922" s="333"/>
      <c r="L1922" s="334"/>
      <c r="M1922" s="332"/>
      <c r="N1922" s="335"/>
    </row>
    <row r="1923" spans="11:14" x14ac:dyDescent="0.2">
      <c r="K1923" s="333"/>
      <c r="L1923" s="334"/>
      <c r="M1923" s="332"/>
      <c r="N1923" s="335"/>
    </row>
    <row r="1924" spans="11:14" x14ac:dyDescent="0.2">
      <c r="K1924" s="333"/>
      <c r="L1924" s="334"/>
      <c r="M1924" s="332"/>
      <c r="N1924" s="335"/>
    </row>
    <row r="1925" spans="11:14" x14ac:dyDescent="0.2">
      <c r="K1925" s="333"/>
      <c r="L1925" s="334"/>
      <c r="M1925" s="332"/>
      <c r="N1925" s="335"/>
    </row>
    <row r="1926" spans="11:14" x14ac:dyDescent="0.2">
      <c r="K1926" s="333"/>
      <c r="L1926" s="334"/>
      <c r="M1926" s="332"/>
      <c r="N1926" s="335"/>
    </row>
    <row r="1927" spans="11:14" x14ac:dyDescent="0.2">
      <c r="K1927" s="333"/>
      <c r="L1927" s="334"/>
      <c r="M1927" s="332"/>
      <c r="N1927" s="335"/>
    </row>
    <row r="1928" spans="11:14" x14ac:dyDescent="0.2">
      <c r="K1928" s="333"/>
      <c r="L1928" s="334"/>
      <c r="M1928" s="332"/>
      <c r="N1928" s="335"/>
    </row>
    <row r="1929" spans="11:14" x14ac:dyDescent="0.2">
      <c r="K1929" s="333"/>
      <c r="L1929" s="334"/>
      <c r="M1929" s="332"/>
      <c r="N1929" s="335"/>
    </row>
    <row r="1930" spans="11:14" x14ac:dyDescent="0.2">
      <c r="K1930" s="333"/>
      <c r="L1930" s="334"/>
      <c r="M1930" s="332"/>
      <c r="N1930" s="335"/>
    </row>
    <row r="1931" spans="11:14" x14ac:dyDescent="0.2">
      <c r="K1931" s="333"/>
      <c r="L1931" s="334"/>
      <c r="M1931" s="332"/>
      <c r="N1931" s="335"/>
    </row>
    <row r="1932" spans="11:14" x14ac:dyDescent="0.2">
      <c r="K1932" s="333"/>
      <c r="L1932" s="334"/>
      <c r="M1932" s="332"/>
      <c r="N1932" s="335"/>
    </row>
    <row r="1933" spans="11:14" x14ac:dyDescent="0.2">
      <c r="K1933" s="333"/>
      <c r="L1933" s="334"/>
      <c r="M1933" s="332"/>
      <c r="N1933" s="335"/>
    </row>
    <row r="1934" spans="11:14" x14ac:dyDescent="0.2">
      <c r="K1934" s="333"/>
      <c r="L1934" s="334"/>
      <c r="M1934" s="332"/>
      <c r="N1934" s="335"/>
    </row>
    <row r="1935" spans="11:14" x14ac:dyDescent="0.2">
      <c r="K1935" s="333"/>
      <c r="L1935" s="334"/>
      <c r="M1935" s="332"/>
      <c r="N1935" s="335"/>
    </row>
    <row r="1936" spans="11:14" x14ac:dyDescent="0.2">
      <c r="K1936" s="333"/>
      <c r="L1936" s="334"/>
      <c r="M1936" s="332"/>
      <c r="N1936" s="335"/>
    </row>
    <row r="1937" spans="11:14" x14ac:dyDescent="0.2">
      <c r="K1937" s="333"/>
      <c r="L1937" s="334"/>
      <c r="M1937" s="332"/>
      <c r="N1937" s="335"/>
    </row>
    <row r="1938" spans="11:14" x14ac:dyDescent="0.2">
      <c r="K1938" s="333"/>
      <c r="L1938" s="334"/>
      <c r="M1938" s="332"/>
      <c r="N1938" s="335"/>
    </row>
    <row r="1939" spans="11:14" x14ac:dyDescent="0.2">
      <c r="K1939" s="333"/>
      <c r="L1939" s="334"/>
      <c r="M1939" s="332"/>
      <c r="N1939" s="335"/>
    </row>
    <row r="1940" spans="11:14" x14ac:dyDescent="0.2">
      <c r="K1940" s="333"/>
      <c r="L1940" s="334"/>
      <c r="M1940" s="332"/>
      <c r="N1940" s="335"/>
    </row>
    <row r="1941" spans="11:14" x14ac:dyDescent="0.2">
      <c r="K1941" s="333"/>
      <c r="L1941" s="334"/>
      <c r="M1941" s="332"/>
      <c r="N1941" s="335"/>
    </row>
    <row r="1942" spans="11:14" x14ac:dyDescent="0.2">
      <c r="K1942" s="333"/>
      <c r="L1942" s="334"/>
      <c r="M1942" s="332"/>
      <c r="N1942" s="335"/>
    </row>
    <row r="1943" spans="11:14" x14ac:dyDescent="0.2">
      <c r="K1943" s="333"/>
      <c r="L1943" s="334"/>
      <c r="M1943" s="332"/>
      <c r="N1943" s="335"/>
    </row>
    <row r="1944" spans="11:14" x14ac:dyDescent="0.2">
      <c r="K1944" s="333"/>
      <c r="L1944" s="334"/>
      <c r="M1944" s="332"/>
      <c r="N1944" s="335"/>
    </row>
    <row r="1945" spans="11:14" x14ac:dyDescent="0.2">
      <c r="K1945" s="333"/>
      <c r="L1945" s="334"/>
      <c r="M1945" s="332"/>
      <c r="N1945" s="335"/>
    </row>
    <row r="1946" spans="11:14" x14ac:dyDescent="0.2">
      <c r="K1946" s="333"/>
      <c r="L1946" s="334"/>
      <c r="M1946" s="332"/>
      <c r="N1946" s="335"/>
    </row>
    <row r="1947" spans="11:14" x14ac:dyDescent="0.2">
      <c r="K1947" s="333"/>
      <c r="L1947" s="334"/>
      <c r="M1947" s="332"/>
      <c r="N1947" s="335"/>
    </row>
    <row r="1948" spans="11:14" x14ac:dyDescent="0.2">
      <c r="K1948" s="333"/>
      <c r="L1948" s="334"/>
      <c r="M1948" s="332"/>
      <c r="N1948" s="335"/>
    </row>
    <row r="1949" spans="11:14" x14ac:dyDescent="0.2">
      <c r="K1949" s="333"/>
      <c r="L1949" s="334"/>
      <c r="M1949" s="332"/>
      <c r="N1949" s="335"/>
    </row>
    <row r="1950" spans="11:14" x14ac:dyDescent="0.2">
      <c r="K1950" s="333"/>
      <c r="L1950" s="334"/>
      <c r="M1950" s="332"/>
      <c r="N1950" s="335"/>
    </row>
    <row r="1951" spans="11:14" x14ac:dyDescent="0.2">
      <c r="K1951" s="333"/>
      <c r="L1951" s="334"/>
      <c r="M1951" s="332"/>
      <c r="N1951" s="335"/>
    </row>
    <row r="1952" spans="11:14" x14ac:dyDescent="0.2">
      <c r="K1952" s="333"/>
      <c r="L1952" s="334"/>
      <c r="M1952" s="332"/>
      <c r="N1952" s="335"/>
    </row>
    <row r="1953" spans="11:14" x14ac:dyDescent="0.2">
      <c r="K1953" s="333"/>
      <c r="L1953" s="334"/>
      <c r="M1953" s="332"/>
      <c r="N1953" s="335"/>
    </row>
    <row r="1954" spans="11:14" x14ac:dyDescent="0.2">
      <c r="K1954" s="333"/>
      <c r="L1954" s="334"/>
      <c r="M1954" s="332"/>
      <c r="N1954" s="335"/>
    </row>
    <row r="1955" spans="11:14" x14ac:dyDescent="0.2">
      <c r="K1955" s="333"/>
      <c r="L1955" s="334"/>
      <c r="M1955" s="332"/>
      <c r="N1955" s="335"/>
    </row>
    <row r="1956" spans="11:14" x14ac:dyDescent="0.2">
      <c r="K1956" s="333"/>
      <c r="L1956" s="334"/>
      <c r="M1956" s="332"/>
      <c r="N1956" s="335"/>
    </row>
    <row r="1957" spans="11:14" x14ac:dyDescent="0.2">
      <c r="K1957" s="333"/>
      <c r="L1957" s="334"/>
      <c r="M1957" s="332"/>
      <c r="N1957" s="335"/>
    </row>
    <row r="1958" spans="11:14" x14ac:dyDescent="0.2">
      <c r="K1958" s="333"/>
      <c r="L1958" s="334"/>
      <c r="M1958" s="332"/>
      <c r="N1958" s="335"/>
    </row>
    <row r="1959" spans="11:14" x14ac:dyDescent="0.2">
      <c r="K1959" s="333"/>
      <c r="L1959" s="334"/>
      <c r="M1959" s="332"/>
      <c r="N1959" s="335"/>
    </row>
    <row r="1960" spans="11:14" x14ac:dyDescent="0.2">
      <c r="K1960" s="333"/>
      <c r="L1960" s="334"/>
      <c r="M1960" s="332"/>
      <c r="N1960" s="335"/>
    </row>
    <row r="1961" spans="11:14" x14ac:dyDescent="0.2">
      <c r="K1961" s="333"/>
      <c r="L1961" s="334"/>
      <c r="M1961" s="332"/>
      <c r="N1961" s="335"/>
    </row>
    <row r="1962" spans="11:14" x14ac:dyDescent="0.2">
      <c r="K1962" s="333"/>
      <c r="L1962" s="334"/>
      <c r="M1962" s="332"/>
      <c r="N1962" s="335"/>
    </row>
    <row r="1963" spans="11:14" x14ac:dyDescent="0.2">
      <c r="K1963" s="333"/>
      <c r="L1963" s="334"/>
      <c r="M1963" s="332"/>
      <c r="N1963" s="335"/>
    </row>
    <row r="1964" spans="11:14" x14ac:dyDescent="0.2">
      <c r="K1964" s="333"/>
      <c r="L1964" s="334"/>
      <c r="M1964" s="332"/>
      <c r="N1964" s="335"/>
    </row>
    <row r="1965" spans="11:14" x14ac:dyDescent="0.2">
      <c r="K1965" s="333"/>
      <c r="L1965" s="334"/>
      <c r="M1965" s="332"/>
      <c r="N1965" s="335"/>
    </row>
    <row r="1966" spans="11:14" x14ac:dyDescent="0.2">
      <c r="K1966" s="333"/>
      <c r="L1966" s="334"/>
      <c r="M1966" s="332"/>
      <c r="N1966" s="335"/>
    </row>
    <row r="1967" spans="11:14" x14ac:dyDescent="0.2">
      <c r="K1967" s="333"/>
      <c r="L1967" s="334"/>
      <c r="M1967" s="332"/>
      <c r="N1967" s="335"/>
    </row>
    <row r="1968" spans="11:14" x14ac:dyDescent="0.2">
      <c r="K1968" s="333"/>
      <c r="L1968" s="334"/>
      <c r="M1968" s="332"/>
      <c r="N1968" s="335"/>
    </row>
    <row r="1969" spans="11:14" x14ac:dyDescent="0.2">
      <c r="K1969" s="333"/>
      <c r="L1969" s="334"/>
      <c r="M1969" s="332"/>
      <c r="N1969" s="335"/>
    </row>
    <row r="1970" spans="11:14" x14ac:dyDescent="0.2">
      <c r="K1970" s="333"/>
      <c r="L1970" s="334"/>
      <c r="M1970" s="332"/>
      <c r="N1970" s="335"/>
    </row>
    <row r="1971" spans="11:14" x14ac:dyDescent="0.2">
      <c r="K1971" s="333"/>
      <c r="L1971" s="334"/>
      <c r="M1971" s="332"/>
      <c r="N1971" s="335"/>
    </row>
    <row r="1972" spans="11:14" x14ac:dyDescent="0.2">
      <c r="K1972" s="333"/>
      <c r="L1972" s="334"/>
      <c r="M1972" s="332"/>
      <c r="N1972" s="335"/>
    </row>
    <row r="1973" spans="11:14" x14ac:dyDescent="0.2">
      <c r="K1973" s="333"/>
      <c r="L1973" s="334"/>
      <c r="M1973" s="332"/>
      <c r="N1973" s="335"/>
    </row>
    <row r="1974" spans="11:14" x14ac:dyDescent="0.2">
      <c r="K1974" s="333"/>
      <c r="L1974" s="334"/>
      <c r="M1974" s="332"/>
      <c r="N1974" s="335"/>
    </row>
    <row r="1975" spans="11:14" x14ac:dyDescent="0.2">
      <c r="K1975" s="333"/>
      <c r="L1975" s="334"/>
      <c r="M1975" s="332"/>
      <c r="N1975" s="335"/>
    </row>
    <row r="1976" spans="11:14" x14ac:dyDescent="0.2">
      <c r="K1976" s="333"/>
      <c r="L1976" s="334"/>
      <c r="M1976" s="332"/>
      <c r="N1976" s="335"/>
    </row>
    <row r="1977" spans="11:14" x14ac:dyDescent="0.2">
      <c r="K1977" s="333"/>
      <c r="L1977" s="334"/>
      <c r="M1977" s="332"/>
      <c r="N1977" s="335"/>
    </row>
    <row r="1978" spans="11:14" x14ac:dyDescent="0.2">
      <c r="K1978" s="333"/>
      <c r="L1978" s="334"/>
      <c r="M1978" s="332"/>
      <c r="N1978" s="335"/>
    </row>
    <row r="1979" spans="11:14" x14ac:dyDescent="0.2">
      <c r="K1979" s="333"/>
      <c r="L1979" s="334"/>
      <c r="M1979" s="332"/>
      <c r="N1979" s="335"/>
    </row>
    <row r="1980" spans="11:14" x14ac:dyDescent="0.2">
      <c r="K1980" s="333"/>
      <c r="L1980" s="334"/>
      <c r="M1980" s="332"/>
      <c r="N1980" s="335"/>
    </row>
    <row r="1981" spans="11:14" x14ac:dyDescent="0.2">
      <c r="K1981" s="333"/>
      <c r="L1981" s="334"/>
      <c r="M1981" s="332"/>
      <c r="N1981" s="335"/>
    </row>
    <row r="1982" spans="11:14" x14ac:dyDescent="0.2">
      <c r="K1982" s="333"/>
      <c r="L1982" s="334"/>
      <c r="M1982" s="332"/>
      <c r="N1982" s="335"/>
    </row>
    <row r="1983" spans="11:14" x14ac:dyDescent="0.2">
      <c r="K1983" s="333"/>
      <c r="L1983" s="334"/>
      <c r="M1983" s="332"/>
      <c r="N1983" s="335"/>
    </row>
    <row r="1984" spans="11:14" x14ac:dyDescent="0.2">
      <c r="K1984" s="333"/>
      <c r="L1984" s="334"/>
      <c r="M1984" s="332"/>
      <c r="N1984" s="335"/>
    </row>
    <row r="1985" spans="11:14" x14ac:dyDescent="0.2">
      <c r="K1985" s="333"/>
      <c r="L1985" s="334"/>
      <c r="M1985" s="332"/>
      <c r="N1985" s="335"/>
    </row>
    <row r="1986" spans="11:14" x14ac:dyDescent="0.2">
      <c r="K1986" s="333"/>
      <c r="L1986" s="334"/>
      <c r="M1986" s="332"/>
      <c r="N1986" s="335"/>
    </row>
    <row r="1987" spans="11:14" x14ac:dyDescent="0.2">
      <c r="K1987" s="333"/>
      <c r="L1987" s="334"/>
      <c r="M1987" s="332"/>
      <c r="N1987" s="335"/>
    </row>
    <row r="1988" spans="11:14" x14ac:dyDescent="0.2">
      <c r="K1988" s="333"/>
      <c r="L1988" s="334"/>
      <c r="M1988" s="332"/>
      <c r="N1988" s="335"/>
    </row>
    <row r="1989" spans="11:14" x14ac:dyDescent="0.2">
      <c r="K1989" s="333"/>
      <c r="L1989" s="334"/>
      <c r="M1989" s="332"/>
      <c r="N1989" s="335"/>
    </row>
    <row r="1990" spans="11:14" x14ac:dyDescent="0.2">
      <c r="K1990" s="333"/>
      <c r="L1990" s="334"/>
      <c r="M1990" s="332"/>
      <c r="N1990" s="335"/>
    </row>
    <row r="1991" spans="11:14" x14ac:dyDescent="0.2">
      <c r="K1991" s="333"/>
      <c r="L1991" s="334"/>
      <c r="M1991" s="332"/>
      <c r="N1991" s="335"/>
    </row>
    <row r="1992" spans="11:14" x14ac:dyDescent="0.2">
      <c r="K1992" s="333"/>
      <c r="L1992" s="334"/>
      <c r="M1992" s="332"/>
      <c r="N1992" s="335"/>
    </row>
    <row r="1993" spans="11:14" x14ac:dyDescent="0.2">
      <c r="K1993" s="333"/>
      <c r="L1993" s="334"/>
      <c r="M1993" s="332"/>
      <c r="N1993" s="335"/>
    </row>
    <row r="1994" spans="11:14" x14ac:dyDescent="0.2">
      <c r="K1994" s="333"/>
      <c r="L1994" s="334"/>
      <c r="M1994" s="332"/>
      <c r="N1994" s="335"/>
    </row>
    <row r="1995" spans="11:14" x14ac:dyDescent="0.2">
      <c r="K1995" s="333"/>
      <c r="L1995" s="334"/>
      <c r="M1995" s="332"/>
      <c r="N1995" s="335"/>
    </row>
    <row r="1996" spans="11:14" x14ac:dyDescent="0.2">
      <c r="K1996" s="333"/>
      <c r="L1996" s="334"/>
      <c r="M1996" s="332"/>
      <c r="N1996" s="335"/>
    </row>
    <row r="1997" spans="11:14" x14ac:dyDescent="0.2">
      <c r="K1997" s="333"/>
      <c r="L1997" s="334"/>
      <c r="M1997" s="332"/>
      <c r="N1997" s="335"/>
    </row>
    <row r="1998" spans="11:14" x14ac:dyDescent="0.2">
      <c r="K1998" s="333"/>
      <c r="L1998" s="334"/>
      <c r="M1998" s="332"/>
      <c r="N1998" s="335"/>
    </row>
    <row r="1999" spans="11:14" x14ac:dyDescent="0.2">
      <c r="K1999" s="333"/>
      <c r="L1999" s="334"/>
      <c r="M1999" s="332"/>
      <c r="N1999" s="335"/>
    </row>
    <row r="2000" spans="11:14" x14ac:dyDescent="0.2">
      <c r="K2000" s="333"/>
      <c r="L2000" s="334"/>
      <c r="M2000" s="332"/>
      <c r="N2000" s="335"/>
    </row>
    <row r="2001" spans="11:14" x14ac:dyDescent="0.2">
      <c r="K2001" s="333"/>
      <c r="L2001" s="334"/>
      <c r="M2001" s="332"/>
      <c r="N2001" s="335"/>
    </row>
    <row r="2002" spans="11:14" x14ac:dyDescent="0.2">
      <c r="K2002" s="333"/>
      <c r="L2002" s="334"/>
      <c r="M2002" s="332"/>
      <c r="N2002" s="335"/>
    </row>
    <row r="2003" spans="11:14" x14ac:dyDescent="0.2">
      <c r="K2003" s="333"/>
      <c r="L2003" s="334"/>
      <c r="M2003" s="332"/>
      <c r="N2003" s="335"/>
    </row>
    <row r="2004" spans="11:14" x14ac:dyDescent="0.2">
      <c r="K2004" s="333"/>
      <c r="L2004" s="334"/>
      <c r="M2004" s="332"/>
      <c r="N2004" s="335"/>
    </row>
    <row r="2005" spans="11:14" x14ac:dyDescent="0.2">
      <c r="K2005" s="333"/>
      <c r="L2005" s="334"/>
      <c r="M2005" s="332"/>
      <c r="N2005" s="335"/>
    </row>
    <row r="2006" spans="11:14" x14ac:dyDescent="0.2">
      <c r="K2006" s="333"/>
      <c r="L2006" s="334"/>
      <c r="M2006" s="332"/>
      <c r="N2006" s="335"/>
    </row>
    <row r="2007" spans="11:14" x14ac:dyDescent="0.2">
      <c r="K2007" s="333"/>
      <c r="L2007" s="334"/>
      <c r="M2007" s="332"/>
      <c r="N2007" s="335"/>
    </row>
    <row r="2008" spans="11:14" x14ac:dyDescent="0.2">
      <c r="K2008" s="333"/>
      <c r="L2008" s="334"/>
      <c r="M2008" s="332"/>
      <c r="N2008" s="335"/>
    </row>
    <row r="2009" spans="11:14" x14ac:dyDescent="0.2">
      <c r="K2009" s="333"/>
      <c r="L2009" s="334"/>
      <c r="M2009" s="332"/>
      <c r="N2009" s="335"/>
    </row>
    <row r="2010" spans="11:14" x14ac:dyDescent="0.2">
      <c r="K2010" s="333"/>
      <c r="L2010" s="334"/>
      <c r="M2010" s="332"/>
      <c r="N2010" s="335"/>
    </row>
    <row r="2011" spans="11:14" x14ac:dyDescent="0.2">
      <c r="K2011" s="333"/>
      <c r="L2011" s="334"/>
      <c r="M2011" s="332"/>
      <c r="N2011" s="335"/>
    </row>
    <row r="2012" spans="11:14" x14ac:dyDescent="0.2">
      <c r="K2012" s="333"/>
      <c r="L2012" s="334"/>
      <c r="M2012" s="332"/>
      <c r="N2012" s="335"/>
    </row>
    <row r="2013" spans="11:14" x14ac:dyDescent="0.2">
      <c r="K2013" s="333"/>
      <c r="L2013" s="334"/>
      <c r="M2013" s="332"/>
      <c r="N2013" s="335"/>
    </row>
    <row r="2014" spans="11:14" x14ac:dyDescent="0.2">
      <c r="K2014" s="333"/>
      <c r="L2014" s="334"/>
      <c r="M2014" s="332"/>
      <c r="N2014" s="335"/>
    </row>
    <row r="2015" spans="11:14" x14ac:dyDescent="0.2">
      <c r="K2015" s="333"/>
      <c r="L2015" s="334"/>
      <c r="M2015" s="332"/>
      <c r="N2015" s="335"/>
    </row>
    <row r="2016" spans="11:14" x14ac:dyDescent="0.2">
      <c r="K2016" s="333"/>
      <c r="L2016" s="334"/>
      <c r="M2016" s="332"/>
      <c r="N2016" s="335"/>
    </row>
    <row r="2017" spans="11:14" x14ac:dyDescent="0.2">
      <c r="K2017" s="333"/>
      <c r="L2017" s="334"/>
      <c r="M2017" s="332"/>
      <c r="N2017" s="335"/>
    </row>
    <row r="2018" spans="11:14" x14ac:dyDescent="0.2">
      <c r="K2018" s="333"/>
      <c r="L2018" s="334"/>
      <c r="M2018" s="332"/>
      <c r="N2018" s="335"/>
    </row>
    <row r="2019" spans="11:14" x14ac:dyDescent="0.2">
      <c r="K2019" s="333"/>
      <c r="L2019" s="334"/>
      <c r="M2019" s="332"/>
      <c r="N2019" s="335"/>
    </row>
    <row r="2020" spans="11:14" x14ac:dyDescent="0.2">
      <c r="K2020" s="333"/>
      <c r="L2020" s="334"/>
      <c r="M2020" s="332"/>
      <c r="N2020" s="335"/>
    </row>
    <row r="2021" spans="11:14" x14ac:dyDescent="0.2">
      <c r="K2021" s="333"/>
      <c r="L2021" s="334"/>
      <c r="M2021" s="332"/>
      <c r="N2021" s="335"/>
    </row>
    <row r="2022" spans="11:14" x14ac:dyDescent="0.2">
      <c r="K2022" s="333"/>
      <c r="L2022" s="334"/>
      <c r="M2022" s="332"/>
      <c r="N2022" s="335"/>
    </row>
    <row r="2023" spans="11:14" x14ac:dyDescent="0.2">
      <c r="K2023" s="333"/>
      <c r="L2023" s="334"/>
      <c r="M2023" s="332"/>
      <c r="N2023" s="335"/>
    </row>
    <row r="2024" spans="11:14" x14ac:dyDescent="0.2">
      <c r="K2024" s="333"/>
      <c r="L2024" s="334"/>
      <c r="M2024" s="332"/>
      <c r="N2024" s="335"/>
    </row>
    <row r="2025" spans="11:14" x14ac:dyDescent="0.2">
      <c r="K2025" s="333"/>
      <c r="L2025" s="334"/>
      <c r="M2025" s="332"/>
      <c r="N2025" s="335"/>
    </row>
    <row r="2026" spans="11:14" x14ac:dyDescent="0.2">
      <c r="K2026" s="333"/>
      <c r="L2026" s="334"/>
      <c r="M2026" s="332"/>
      <c r="N2026" s="335"/>
    </row>
    <row r="2027" spans="11:14" x14ac:dyDescent="0.2">
      <c r="K2027" s="333"/>
      <c r="L2027" s="334"/>
      <c r="M2027" s="332"/>
      <c r="N2027" s="335"/>
    </row>
    <row r="2028" spans="11:14" x14ac:dyDescent="0.2">
      <c r="K2028" s="333"/>
      <c r="L2028" s="334"/>
      <c r="M2028" s="332"/>
      <c r="N2028" s="335"/>
    </row>
    <row r="2029" spans="11:14" x14ac:dyDescent="0.2">
      <c r="K2029" s="333"/>
      <c r="L2029" s="334"/>
      <c r="M2029" s="332"/>
      <c r="N2029" s="335"/>
    </row>
    <row r="2030" spans="11:14" x14ac:dyDescent="0.2">
      <c r="K2030" s="333"/>
      <c r="L2030" s="334"/>
      <c r="M2030" s="332"/>
      <c r="N2030" s="335"/>
    </row>
    <row r="2031" spans="11:14" x14ac:dyDescent="0.2">
      <c r="K2031" s="333"/>
      <c r="L2031" s="334"/>
      <c r="M2031" s="332"/>
      <c r="N2031" s="335"/>
    </row>
    <row r="2032" spans="11:14" x14ac:dyDescent="0.2">
      <c r="K2032" s="333"/>
      <c r="L2032" s="334"/>
      <c r="M2032" s="332"/>
      <c r="N2032" s="335"/>
    </row>
    <row r="2033" spans="11:14" x14ac:dyDescent="0.2">
      <c r="K2033" s="333"/>
      <c r="L2033" s="334"/>
      <c r="M2033" s="332"/>
      <c r="N2033" s="335"/>
    </row>
    <row r="2034" spans="11:14" x14ac:dyDescent="0.2">
      <c r="K2034" s="333"/>
      <c r="L2034" s="334"/>
      <c r="M2034" s="332"/>
      <c r="N2034" s="335"/>
    </row>
    <row r="2035" spans="11:14" x14ac:dyDescent="0.2">
      <c r="K2035" s="333"/>
      <c r="L2035" s="334"/>
      <c r="M2035" s="332"/>
      <c r="N2035" s="335"/>
    </row>
    <row r="2036" spans="11:14" x14ac:dyDescent="0.2">
      <c r="K2036" s="333"/>
      <c r="L2036" s="334"/>
      <c r="M2036" s="332"/>
      <c r="N2036" s="335"/>
    </row>
    <row r="2037" spans="11:14" x14ac:dyDescent="0.2">
      <c r="K2037" s="333"/>
      <c r="L2037" s="334"/>
      <c r="M2037" s="332"/>
      <c r="N2037" s="335"/>
    </row>
    <row r="2038" spans="11:14" x14ac:dyDescent="0.2">
      <c r="K2038" s="333"/>
      <c r="L2038" s="334"/>
      <c r="M2038" s="332"/>
      <c r="N2038" s="335"/>
    </row>
    <row r="2039" spans="11:14" x14ac:dyDescent="0.2">
      <c r="K2039" s="333"/>
      <c r="L2039" s="334"/>
      <c r="M2039" s="332"/>
      <c r="N2039" s="335"/>
    </row>
    <row r="2040" spans="11:14" x14ac:dyDescent="0.2">
      <c r="K2040" s="333"/>
      <c r="L2040" s="334"/>
      <c r="M2040" s="332"/>
      <c r="N2040" s="335"/>
    </row>
    <row r="2041" spans="11:14" x14ac:dyDescent="0.2">
      <c r="K2041" s="333"/>
      <c r="L2041" s="334"/>
      <c r="M2041" s="332"/>
      <c r="N2041" s="335"/>
    </row>
    <row r="2042" spans="11:14" x14ac:dyDescent="0.2">
      <c r="K2042" s="333"/>
      <c r="L2042" s="334"/>
      <c r="M2042" s="332"/>
      <c r="N2042" s="335"/>
    </row>
    <row r="2043" spans="11:14" x14ac:dyDescent="0.2">
      <c r="K2043" s="333"/>
      <c r="L2043" s="334"/>
      <c r="M2043" s="332"/>
      <c r="N2043" s="335"/>
    </row>
    <row r="2044" spans="11:14" x14ac:dyDescent="0.2">
      <c r="K2044" s="333"/>
      <c r="L2044" s="334"/>
      <c r="M2044" s="332"/>
      <c r="N2044" s="335"/>
    </row>
    <row r="2045" spans="11:14" x14ac:dyDescent="0.2">
      <c r="K2045" s="333"/>
      <c r="L2045" s="334"/>
      <c r="M2045" s="332"/>
      <c r="N2045" s="335"/>
    </row>
    <row r="2046" spans="11:14" x14ac:dyDescent="0.2">
      <c r="K2046" s="333"/>
      <c r="L2046" s="334"/>
      <c r="M2046" s="332"/>
      <c r="N2046" s="335"/>
    </row>
    <row r="2047" spans="11:14" x14ac:dyDescent="0.2">
      <c r="K2047" s="333"/>
      <c r="L2047" s="334"/>
      <c r="M2047" s="332"/>
      <c r="N2047" s="335"/>
    </row>
    <row r="2048" spans="11:14" x14ac:dyDescent="0.2">
      <c r="K2048" s="333"/>
      <c r="L2048" s="334"/>
      <c r="M2048" s="332"/>
      <c r="N2048" s="335"/>
    </row>
    <row r="2049" spans="11:14" x14ac:dyDescent="0.2">
      <c r="K2049" s="333"/>
      <c r="L2049" s="334"/>
      <c r="M2049" s="332"/>
      <c r="N2049" s="335"/>
    </row>
    <row r="2050" spans="11:14" x14ac:dyDescent="0.2">
      <c r="K2050" s="333"/>
      <c r="L2050" s="334"/>
      <c r="M2050" s="332"/>
      <c r="N2050" s="335"/>
    </row>
    <row r="2051" spans="11:14" x14ac:dyDescent="0.2">
      <c r="K2051" s="333"/>
      <c r="L2051" s="334"/>
      <c r="M2051" s="332"/>
      <c r="N2051" s="335"/>
    </row>
    <row r="2052" spans="11:14" x14ac:dyDescent="0.2">
      <c r="K2052" s="333"/>
      <c r="L2052" s="334"/>
      <c r="M2052" s="332"/>
      <c r="N2052" s="335"/>
    </row>
    <row r="2053" spans="11:14" x14ac:dyDescent="0.2">
      <c r="K2053" s="333"/>
      <c r="L2053" s="334"/>
      <c r="M2053" s="332"/>
      <c r="N2053" s="335"/>
    </row>
    <row r="2054" spans="11:14" x14ac:dyDescent="0.2">
      <c r="K2054" s="333"/>
      <c r="L2054" s="334"/>
      <c r="M2054" s="332"/>
      <c r="N2054" s="335"/>
    </row>
    <row r="2055" spans="11:14" x14ac:dyDescent="0.2">
      <c r="K2055" s="333"/>
      <c r="L2055" s="334"/>
      <c r="M2055" s="332"/>
      <c r="N2055" s="335"/>
    </row>
    <row r="2056" spans="11:14" x14ac:dyDescent="0.2">
      <c r="K2056" s="333"/>
      <c r="L2056" s="334"/>
      <c r="M2056" s="332"/>
      <c r="N2056" s="335"/>
    </row>
    <row r="2057" spans="11:14" x14ac:dyDescent="0.2">
      <c r="K2057" s="333"/>
      <c r="L2057" s="334"/>
      <c r="M2057" s="332"/>
      <c r="N2057" s="335"/>
    </row>
    <row r="2058" spans="11:14" x14ac:dyDescent="0.2">
      <c r="K2058" s="333"/>
      <c r="L2058" s="334"/>
      <c r="M2058" s="332"/>
      <c r="N2058" s="335"/>
    </row>
    <row r="2059" spans="11:14" x14ac:dyDescent="0.2">
      <c r="K2059" s="333"/>
      <c r="L2059" s="334"/>
      <c r="M2059" s="332"/>
      <c r="N2059" s="335"/>
    </row>
    <row r="2060" spans="11:14" x14ac:dyDescent="0.2">
      <c r="K2060" s="333"/>
      <c r="L2060" s="334"/>
      <c r="M2060" s="332"/>
      <c r="N2060" s="335"/>
    </row>
    <row r="2061" spans="11:14" x14ac:dyDescent="0.2">
      <c r="K2061" s="333"/>
      <c r="L2061" s="334"/>
      <c r="M2061" s="332"/>
      <c r="N2061" s="335"/>
    </row>
    <row r="2062" spans="11:14" x14ac:dyDescent="0.2">
      <c r="K2062" s="333"/>
      <c r="L2062" s="334"/>
      <c r="M2062" s="332"/>
      <c r="N2062" s="335"/>
    </row>
    <row r="2063" spans="11:14" x14ac:dyDescent="0.2">
      <c r="K2063" s="333"/>
      <c r="L2063" s="334"/>
      <c r="M2063" s="332"/>
      <c r="N2063" s="335"/>
    </row>
    <row r="2064" spans="11:14" x14ac:dyDescent="0.2">
      <c r="K2064" s="333"/>
      <c r="L2064" s="334"/>
      <c r="M2064" s="332"/>
      <c r="N2064" s="335"/>
    </row>
    <row r="2065" spans="11:14" x14ac:dyDescent="0.2">
      <c r="K2065" s="333"/>
      <c r="L2065" s="334"/>
      <c r="M2065" s="332"/>
      <c r="N2065" s="335"/>
    </row>
    <row r="2066" spans="11:14" x14ac:dyDescent="0.2">
      <c r="K2066" s="333"/>
      <c r="L2066" s="334"/>
      <c r="M2066" s="332"/>
      <c r="N2066" s="335"/>
    </row>
    <row r="2067" spans="11:14" x14ac:dyDescent="0.2">
      <c r="K2067" s="333"/>
      <c r="L2067" s="334"/>
      <c r="M2067" s="332"/>
      <c r="N2067" s="335"/>
    </row>
    <row r="2068" spans="11:14" x14ac:dyDescent="0.2">
      <c r="K2068" s="333"/>
      <c r="L2068" s="334"/>
      <c r="M2068" s="332"/>
      <c r="N2068" s="335"/>
    </row>
    <row r="2069" spans="11:14" x14ac:dyDescent="0.2">
      <c r="K2069" s="333"/>
      <c r="L2069" s="334"/>
      <c r="M2069" s="332"/>
      <c r="N2069" s="335"/>
    </row>
    <row r="2070" spans="11:14" x14ac:dyDescent="0.2">
      <c r="K2070" s="333"/>
      <c r="L2070" s="334"/>
      <c r="M2070" s="332"/>
      <c r="N2070" s="335"/>
    </row>
    <row r="2071" spans="11:14" x14ac:dyDescent="0.2">
      <c r="K2071" s="333"/>
      <c r="L2071" s="334"/>
      <c r="M2071" s="332"/>
      <c r="N2071" s="335"/>
    </row>
    <row r="2072" spans="11:14" x14ac:dyDescent="0.2">
      <c r="K2072" s="333"/>
      <c r="L2072" s="334"/>
      <c r="M2072" s="332"/>
      <c r="N2072" s="335"/>
    </row>
    <row r="2073" spans="11:14" x14ac:dyDescent="0.2">
      <c r="K2073" s="333"/>
      <c r="L2073" s="334"/>
      <c r="M2073" s="332"/>
      <c r="N2073" s="335"/>
    </row>
    <row r="2074" spans="11:14" x14ac:dyDescent="0.2">
      <c r="K2074" s="333"/>
      <c r="L2074" s="334"/>
      <c r="M2074" s="332"/>
      <c r="N2074" s="335"/>
    </row>
    <row r="2075" spans="11:14" x14ac:dyDescent="0.2">
      <c r="K2075" s="333"/>
      <c r="L2075" s="334"/>
      <c r="M2075" s="332"/>
      <c r="N2075" s="335"/>
    </row>
    <row r="2076" spans="11:14" x14ac:dyDescent="0.2">
      <c r="K2076" s="333"/>
      <c r="L2076" s="334"/>
      <c r="M2076" s="332"/>
      <c r="N2076" s="335"/>
    </row>
    <row r="2077" spans="11:14" x14ac:dyDescent="0.2">
      <c r="K2077" s="333"/>
      <c r="L2077" s="334"/>
      <c r="M2077" s="332"/>
      <c r="N2077" s="335"/>
    </row>
    <row r="2078" spans="11:14" x14ac:dyDescent="0.2">
      <c r="K2078" s="333"/>
      <c r="L2078" s="334"/>
      <c r="M2078" s="332"/>
      <c r="N2078" s="335"/>
    </row>
    <row r="2079" spans="11:14" x14ac:dyDescent="0.2">
      <c r="K2079" s="333"/>
      <c r="L2079" s="334"/>
      <c r="M2079" s="332"/>
      <c r="N2079" s="335"/>
    </row>
    <row r="2080" spans="11:14" x14ac:dyDescent="0.2">
      <c r="K2080" s="333"/>
      <c r="L2080" s="334"/>
      <c r="M2080" s="332"/>
      <c r="N2080" s="335"/>
    </row>
    <row r="2081" spans="11:14" x14ac:dyDescent="0.2">
      <c r="K2081" s="333"/>
      <c r="L2081" s="334"/>
      <c r="M2081" s="332"/>
      <c r="N2081" s="335"/>
    </row>
    <row r="2082" spans="11:14" x14ac:dyDescent="0.2">
      <c r="K2082" s="333"/>
      <c r="L2082" s="334"/>
      <c r="M2082" s="332"/>
      <c r="N2082" s="335"/>
    </row>
    <row r="2083" spans="11:14" x14ac:dyDescent="0.2">
      <c r="K2083" s="333"/>
      <c r="L2083" s="334"/>
      <c r="M2083" s="332"/>
      <c r="N2083" s="335"/>
    </row>
    <row r="2084" spans="11:14" x14ac:dyDescent="0.2">
      <c r="K2084" s="333"/>
      <c r="L2084" s="334"/>
      <c r="M2084" s="332"/>
      <c r="N2084" s="335"/>
    </row>
    <row r="2085" spans="11:14" x14ac:dyDescent="0.2">
      <c r="K2085" s="333"/>
      <c r="L2085" s="334"/>
      <c r="M2085" s="332"/>
      <c r="N2085" s="335"/>
    </row>
    <row r="2086" spans="11:14" x14ac:dyDescent="0.2">
      <c r="K2086" s="333"/>
      <c r="L2086" s="334"/>
      <c r="M2086" s="332"/>
      <c r="N2086" s="335"/>
    </row>
    <row r="2087" spans="11:14" x14ac:dyDescent="0.2">
      <c r="K2087" s="333"/>
      <c r="L2087" s="334"/>
      <c r="M2087" s="332"/>
      <c r="N2087" s="335"/>
    </row>
    <row r="2088" spans="11:14" x14ac:dyDescent="0.2">
      <c r="K2088" s="333"/>
      <c r="L2088" s="334"/>
      <c r="M2088" s="332"/>
      <c r="N2088" s="335"/>
    </row>
    <row r="2089" spans="11:14" x14ac:dyDescent="0.2">
      <c r="K2089" s="333"/>
      <c r="L2089" s="334"/>
      <c r="M2089" s="332"/>
      <c r="N2089" s="335"/>
    </row>
    <row r="2090" spans="11:14" x14ac:dyDescent="0.2">
      <c r="K2090" s="333"/>
      <c r="L2090" s="334"/>
      <c r="M2090" s="332"/>
      <c r="N2090" s="335"/>
    </row>
    <row r="2091" spans="11:14" x14ac:dyDescent="0.2">
      <c r="K2091" s="333"/>
      <c r="L2091" s="334"/>
      <c r="M2091" s="332"/>
      <c r="N2091" s="335"/>
    </row>
    <row r="2092" spans="11:14" x14ac:dyDescent="0.2">
      <c r="K2092" s="333"/>
      <c r="L2092" s="334"/>
      <c r="M2092" s="332"/>
      <c r="N2092" s="335"/>
    </row>
    <row r="2093" spans="11:14" x14ac:dyDescent="0.2">
      <c r="K2093" s="333"/>
      <c r="L2093" s="334"/>
      <c r="M2093" s="332"/>
      <c r="N2093" s="335"/>
    </row>
    <row r="2094" spans="11:14" x14ac:dyDescent="0.2">
      <c r="K2094" s="333"/>
      <c r="L2094" s="334"/>
      <c r="M2094" s="332"/>
      <c r="N2094" s="335"/>
    </row>
    <row r="2095" spans="11:14" x14ac:dyDescent="0.2">
      <c r="K2095" s="333"/>
      <c r="L2095" s="334"/>
      <c r="M2095" s="332"/>
      <c r="N2095" s="335"/>
    </row>
    <row r="2096" spans="11:14" x14ac:dyDescent="0.2">
      <c r="K2096" s="333"/>
      <c r="L2096" s="334"/>
      <c r="M2096" s="332"/>
      <c r="N2096" s="335"/>
    </row>
    <row r="2097" spans="11:14" x14ac:dyDescent="0.2">
      <c r="K2097" s="333"/>
      <c r="L2097" s="334"/>
      <c r="M2097" s="332"/>
      <c r="N2097" s="335"/>
    </row>
    <row r="2098" spans="11:14" x14ac:dyDescent="0.2">
      <c r="K2098" s="333"/>
      <c r="L2098" s="334"/>
      <c r="M2098" s="332"/>
      <c r="N2098" s="335"/>
    </row>
    <row r="2099" spans="11:14" x14ac:dyDescent="0.2">
      <c r="K2099" s="333"/>
      <c r="L2099" s="334"/>
      <c r="M2099" s="332"/>
      <c r="N2099" s="335"/>
    </row>
    <row r="2100" spans="11:14" x14ac:dyDescent="0.2">
      <c r="K2100" s="333"/>
      <c r="L2100" s="334"/>
      <c r="M2100" s="332"/>
      <c r="N2100" s="335"/>
    </row>
    <row r="2101" spans="11:14" x14ac:dyDescent="0.2">
      <c r="K2101" s="333"/>
      <c r="L2101" s="334"/>
      <c r="M2101" s="332"/>
      <c r="N2101" s="335"/>
    </row>
    <row r="2102" spans="11:14" x14ac:dyDescent="0.2">
      <c r="K2102" s="333"/>
      <c r="L2102" s="334"/>
      <c r="M2102" s="332"/>
      <c r="N2102" s="335"/>
    </row>
    <row r="2103" spans="11:14" x14ac:dyDescent="0.2">
      <c r="K2103" s="333"/>
      <c r="L2103" s="334"/>
      <c r="M2103" s="332"/>
      <c r="N2103" s="335"/>
    </row>
    <row r="2104" spans="11:14" x14ac:dyDescent="0.2">
      <c r="K2104" s="333"/>
      <c r="L2104" s="334"/>
      <c r="M2104" s="332"/>
      <c r="N2104" s="335"/>
    </row>
    <row r="2105" spans="11:14" x14ac:dyDescent="0.2">
      <c r="K2105" s="333"/>
      <c r="L2105" s="334"/>
      <c r="M2105" s="332"/>
      <c r="N2105" s="335"/>
    </row>
    <row r="2106" spans="11:14" x14ac:dyDescent="0.2">
      <c r="K2106" s="333"/>
      <c r="L2106" s="334"/>
      <c r="M2106" s="332"/>
      <c r="N2106" s="335"/>
    </row>
    <row r="2107" spans="11:14" x14ac:dyDescent="0.2">
      <c r="K2107" s="333"/>
      <c r="L2107" s="334"/>
      <c r="M2107" s="332"/>
      <c r="N2107" s="335"/>
    </row>
    <row r="2108" spans="11:14" x14ac:dyDescent="0.2">
      <c r="K2108" s="333"/>
      <c r="L2108" s="334"/>
      <c r="M2108" s="332"/>
      <c r="N2108" s="335"/>
    </row>
    <row r="2109" spans="11:14" x14ac:dyDescent="0.2">
      <c r="K2109" s="333"/>
      <c r="L2109" s="334"/>
      <c r="M2109" s="332"/>
      <c r="N2109" s="335"/>
    </row>
    <row r="2110" spans="11:14" x14ac:dyDescent="0.2">
      <c r="K2110" s="333"/>
      <c r="L2110" s="334"/>
      <c r="M2110" s="332"/>
      <c r="N2110" s="335"/>
    </row>
    <row r="2111" spans="11:14" x14ac:dyDescent="0.2">
      <c r="K2111" s="333"/>
      <c r="L2111" s="334"/>
      <c r="M2111" s="332"/>
      <c r="N2111" s="335"/>
    </row>
    <row r="2112" spans="11:14" x14ac:dyDescent="0.2">
      <c r="K2112" s="333"/>
      <c r="L2112" s="334"/>
      <c r="M2112" s="332"/>
      <c r="N2112" s="335"/>
    </row>
    <row r="2113" spans="11:14" x14ac:dyDescent="0.2">
      <c r="K2113" s="333"/>
      <c r="L2113" s="334"/>
      <c r="M2113" s="332"/>
      <c r="N2113" s="335"/>
    </row>
    <row r="2114" spans="11:14" x14ac:dyDescent="0.2">
      <c r="K2114" s="333"/>
      <c r="L2114" s="334"/>
      <c r="M2114" s="332"/>
      <c r="N2114" s="335"/>
    </row>
    <row r="2115" spans="11:14" x14ac:dyDescent="0.2">
      <c r="K2115" s="333"/>
      <c r="L2115" s="334"/>
      <c r="M2115" s="332"/>
      <c r="N2115" s="335"/>
    </row>
    <row r="2116" spans="11:14" x14ac:dyDescent="0.2">
      <c r="K2116" s="333"/>
      <c r="L2116" s="334"/>
      <c r="M2116" s="332"/>
      <c r="N2116" s="335"/>
    </row>
    <row r="2117" spans="11:14" x14ac:dyDescent="0.2">
      <c r="K2117" s="333"/>
      <c r="L2117" s="334"/>
      <c r="M2117" s="332"/>
      <c r="N2117" s="335"/>
    </row>
    <row r="2118" spans="11:14" x14ac:dyDescent="0.2">
      <c r="K2118" s="333"/>
      <c r="L2118" s="334"/>
      <c r="M2118" s="332"/>
      <c r="N2118" s="335"/>
    </row>
    <row r="2119" spans="11:14" x14ac:dyDescent="0.2">
      <c r="K2119" s="333"/>
      <c r="L2119" s="334"/>
      <c r="M2119" s="332"/>
      <c r="N2119" s="335"/>
    </row>
    <row r="2120" spans="11:14" x14ac:dyDescent="0.2">
      <c r="K2120" s="333"/>
      <c r="L2120" s="334"/>
      <c r="M2120" s="332"/>
      <c r="N2120" s="335"/>
    </row>
    <row r="2121" spans="11:14" x14ac:dyDescent="0.2">
      <c r="K2121" s="333"/>
      <c r="L2121" s="334"/>
      <c r="M2121" s="332"/>
      <c r="N2121" s="335"/>
    </row>
    <row r="2122" spans="11:14" x14ac:dyDescent="0.2">
      <c r="K2122" s="333"/>
      <c r="L2122" s="334"/>
      <c r="M2122" s="332"/>
      <c r="N2122" s="335"/>
    </row>
    <row r="2123" spans="11:14" x14ac:dyDescent="0.2">
      <c r="K2123" s="333"/>
      <c r="L2123" s="334"/>
      <c r="M2123" s="332"/>
      <c r="N2123" s="335"/>
    </row>
    <row r="2124" spans="11:14" x14ac:dyDescent="0.2">
      <c r="K2124" s="333"/>
      <c r="L2124" s="334"/>
      <c r="M2124" s="332"/>
      <c r="N2124" s="335"/>
    </row>
    <row r="2125" spans="11:14" x14ac:dyDescent="0.2">
      <c r="K2125" s="333"/>
      <c r="L2125" s="334"/>
      <c r="M2125" s="332"/>
      <c r="N2125" s="335"/>
    </row>
    <row r="2126" spans="11:14" x14ac:dyDescent="0.2">
      <c r="K2126" s="333"/>
      <c r="L2126" s="334"/>
      <c r="M2126" s="332"/>
      <c r="N2126" s="335"/>
    </row>
    <row r="2127" spans="11:14" x14ac:dyDescent="0.2">
      <c r="K2127" s="333"/>
      <c r="L2127" s="334"/>
      <c r="M2127" s="332"/>
      <c r="N2127" s="335"/>
    </row>
    <row r="2128" spans="11:14" x14ac:dyDescent="0.2">
      <c r="K2128" s="333"/>
      <c r="L2128" s="334"/>
      <c r="M2128" s="332"/>
      <c r="N2128" s="335"/>
    </row>
    <row r="2129" spans="11:14" x14ac:dyDescent="0.2">
      <c r="K2129" s="333"/>
      <c r="L2129" s="334"/>
      <c r="M2129" s="332"/>
      <c r="N2129" s="335"/>
    </row>
    <row r="2130" spans="11:14" x14ac:dyDescent="0.2">
      <c r="K2130" s="333"/>
      <c r="L2130" s="334"/>
      <c r="M2130" s="332"/>
      <c r="N2130" s="335"/>
    </row>
    <row r="2131" spans="11:14" x14ac:dyDescent="0.2">
      <c r="K2131" s="333"/>
      <c r="L2131" s="334"/>
      <c r="M2131" s="332"/>
      <c r="N2131" s="335"/>
    </row>
    <row r="2132" spans="11:14" x14ac:dyDescent="0.2">
      <c r="K2132" s="333"/>
      <c r="L2132" s="334"/>
      <c r="M2132" s="332"/>
      <c r="N2132" s="335"/>
    </row>
    <row r="2133" spans="11:14" x14ac:dyDescent="0.2">
      <c r="K2133" s="333"/>
      <c r="L2133" s="334"/>
      <c r="M2133" s="332"/>
      <c r="N2133" s="335"/>
    </row>
    <row r="2134" spans="11:14" x14ac:dyDescent="0.2">
      <c r="K2134" s="333"/>
      <c r="L2134" s="334"/>
      <c r="M2134" s="332"/>
      <c r="N2134" s="335"/>
    </row>
    <row r="2135" spans="11:14" x14ac:dyDescent="0.2">
      <c r="K2135" s="333"/>
      <c r="L2135" s="334"/>
      <c r="M2135" s="332"/>
      <c r="N2135" s="335"/>
    </row>
    <row r="2136" spans="11:14" x14ac:dyDescent="0.2">
      <c r="K2136" s="333"/>
      <c r="L2136" s="334"/>
      <c r="M2136" s="332"/>
      <c r="N2136" s="335"/>
    </row>
    <row r="2137" spans="11:14" x14ac:dyDescent="0.2">
      <c r="K2137" s="333"/>
      <c r="L2137" s="334"/>
      <c r="M2137" s="332"/>
      <c r="N2137" s="335"/>
    </row>
    <row r="2138" spans="11:14" x14ac:dyDescent="0.2">
      <c r="K2138" s="333"/>
      <c r="L2138" s="334"/>
      <c r="M2138" s="332"/>
      <c r="N2138" s="335"/>
    </row>
    <row r="2139" spans="11:14" x14ac:dyDescent="0.2">
      <c r="K2139" s="333"/>
      <c r="L2139" s="334"/>
      <c r="M2139" s="332"/>
      <c r="N2139" s="335"/>
    </row>
    <row r="2140" spans="11:14" x14ac:dyDescent="0.2">
      <c r="K2140" s="333"/>
      <c r="L2140" s="334"/>
      <c r="M2140" s="332"/>
      <c r="N2140" s="335"/>
    </row>
    <row r="2141" spans="11:14" x14ac:dyDescent="0.2">
      <c r="K2141" s="333"/>
      <c r="L2141" s="334"/>
      <c r="M2141" s="332"/>
      <c r="N2141" s="335"/>
    </row>
    <row r="2142" spans="11:14" x14ac:dyDescent="0.2">
      <c r="K2142" s="333"/>
      <c r="L2142" s="334"/>
      <c r="M2142" s="332"/>
      <c r="N2142" s="335"/>
    </row>
    <row r="2143" spans="11:14" x14ac:dyDescent="0.2">
      <c r="K2143" s="333"/>
      <c r="L2143" s="334"/>
      <c r="M2143" s="332"/>
      <c r="N2143" s="335"/>
    </row>
    <row r="2144" spans="11:14" x14ac:dyDescent="0.2">
      <c r="K2144" s="333"/>
      <c r="L2144" s="334"/>
      <c r="M2144" s="332"/>
      <c r="N2144" s="335"/>
    </row>
    <row r="2145" spans="11:14" x14ac:dyDescent="0.2">
      <c r="K2145" s="333"/>
      <c r="L2145" s="334"/>
      <c r="M2145" s="332"/>
      <c r="N2145" s="335"/>
    </row>
    <row r="2146" spans="11:14" x14ac:dyDescent="0.2">
      <c r="K2146" s="333"/>
      <c r="L2146" s="334"/>
      <c r="M2146" s="332"/>
      <c r="N2146" s="335"/>
    </row>
    <row r="2147" spans="11:14" x14ac:dyDescent="0.2">
      <c r="K2147" s="333"/>
      <c r="L2147" s="334"/>
      <c r="M2147" s="332"/>
      <c r="N2147" s="335"/>
    </row>
    <row r="2148" spans="11:14" x14ac:dyDescent="0.2">
      <c r="K2148" s="333"/>
      <c r="L2148" s="334"/>
      <c r="M2148" s="332"/>
      <c r="N2148" s="335"/>
    </row>
    <row r="2149" spans="11:14" x14ac:dyDescent="0.2">
      <c r="K2149" s="333"/>
      <c r="L2149" s="334"/>
      <c r="M2149" s="332"/>
      <c r="N2149" s="335"/>
    </row>
    <row r="2150" spans="11:14" x14ac:dyDescent="0.2">
      <c r="K2150" s="333"/>
      <c r="L2150" s="334"/>
      <c r="M2150" s="332"/>
      <c r="N2150" s="335"/>
    </row>
    <row r="2151" spans="11:14" x14ac:dyDescent="0.2">
      <c r="K2151" s="333"/>
      <c r="L2151" s="334"/>
      <c r="M2151" s="332"/>
      <c r="N2151" s="335"/>
    </row>
    <row r="2152" spans="11:14" x14ac:dyDescent="0.2">
      <c r="K2152" s="333"/>
      <c r="L2152" s="334"/>
      <c r="M2152" s="332"/>
      <c r="N2152" s="335"/>
    </row>
    <row r="2153" spans="11:14" x14ac:dyDescent="0.2">
      <c r="K2153" s="333"/>
      <c r="L2153" s="334"/>
      <c r="M2153" s="332"/>
      <c r="N2153" s="335"/>
    </row>
    <row r="2154" spans="11:14" x14ac:dyDescent="0.2">
      <c r="K2154" s="333"/>
      <c r="L2154" s="334"/>
      <c r="M2154" s="332"/>
      <c r="N2154" s="335"/>
    </row>
    <row r="2155" spans="11:14" x14ac:dyDescent="0.2">
      <c r="K2155" s="333"/>
      <c r="L2155" s="334"/>
      <c r="M2155" s="332"/>
      <c r="N2155" s="335"/>
    </row>
    <row r="2156" spans="11:14" x14ac:dyDescent="0.2">
      <c r="K2156" s="333"/>
      <c r="L2156" s="334"/>
      <c r="M2156" s="332"/>
      <c r="N2156" s="335"/>
    </row>
    <row r="2157" spans="11:14" x14ac:dyDescent="0.2">
      <c r="K2157" s="333"/>
      <c r="L2157" s="334"/>
      <c r="M2157" s="332"/>
      <c r="N2157" s="335"/>
    </row>
    <row r="2158" spans="11:14" x14ac:dyDescent="0.2">
      <c r="K2158" s="333"/>
      <c r="L2158" s="334"/>
      <c r="M2158" s="332"/>
      <c r="N2158" s="335"/>
    </row>
    <row r="2159" spans="11:14" x14ac:dyDescent="0.2">
      <c r="K2159" s="333"/>
      <c r="L2159" s="334"/>
      <c r="M2159" s="332"/>
      <c r="N2159" s="335"/>
    </row>
    <row r="2160" spans="11:14" x14ac:dyDescent="0.2">
      <c r="K2160" s="333"/>
      <c r="L2160" s="334"/>
      <c r="M2160" s="332"/>
      <c r="N2160" s="335"/>
    </row>
    <row r="2161" spans="11:14" x14ac:dyDescent="0.2">
      <c r="K2161" s="333"/>
      <c r="L2161" s="334"/>
      <c r="M2161" s="332"/>
      <c r="N2161" s="335"/>
    </row>
    <row r="2162" spans="11:14" x14ac:dyDescent="0.2">
      <c r="K2162" s="333"/>
      <c r="L2162" s="334"/>
      <c r="M2162" s="332"/>
      <c r="N2162" s="335"/>
    </row>
    <row r="2163" spans="11:14" x14ac:dyDescent="0.2">
      <c r="K2163" s="333"/>
      <c r="L2163" s="334"/>
      <c r="M2163" s="332"/>
      <c r="N2163" s="335"/>
    </row>
    <row r="2164" spans="11:14" x14ac:dyDescent="0.2">
      <c r="K2164" s="333"/>
      <c r="L2164" s="334"/>
      <c r="M2164" s="332"/>
      <c r="N2164" s="335"/>
    </row>
    <row r="2165" spans="11:14" x14ac:dyDescent="0.2">
      <c r="K2165" s="333"/>
      <c r="L2165" s="334"/>
      <c r="M2165" s="332"/>
      <c r="N2165" s="335"/>
    </row>
    <row r="2166" spans="11:14" x14ac:dyDescent="0.2">
      <c r="K2166" s="333"/>
      <c r="L2166" s="334"/>
      <c r="M2166" s="332"/>
      <c r="N2166" s="335"/>
    </row>
    <row r="2167" spans="11:14" x14ac:dyDescent="0.2">
      <c r="K2167" s="333"/>
      <c r="L2167" s="334"/>
      <c r="M2167" s="332"/>
      <c r="N2167" s="335"/>
    </row>
    <row r="2168" spans="11:14" x14ac:dyDescent="0.2">
      <c r="K2168" s="333"/>
      <c r="L2168" s="334"/>
      <c r="M2168" s="332"/>
      <c r="N2168" s="335"/>
    </row>
    <row r="2169" spans="11:14" x14ac:dyDescent="0.2">
      <c r="K2169" s="333"/>
      <c r="L2169" s="334"/>
      <c r="M2169" s="332"/>
      <c r="N2169" s="335"/>
    </row>
    <row r="2170" spans="11:14" x14ac:dyDescent="0.2">
      <c r="K2170" s="333"/>
      <c r="L2170" s="334"/>
      <c r="M2170" s="332"/>
      <c r="N2170" s="335"/>
    </row>
    <row r="2171" spans="11:14" x14ac:dyDescent="0.2">
      <c r="K2171" s="333"/>
      <c r="L2171" s="334"/>
      <c r="M2171" s="332"/>
      <c r="N2171" s="335"/>
    </row>
    <row r="2172" spans="11:14" x14ac:dyDescent="0.2">
      <c r="K2172" s="333"/>
      <c r="L2172" s="334"/>
      <c r="M2172" s="332"/>
      <c r="N2172" s="335"/>
    </row>
    <row r="2173" spans="11:14" x14ac:dyDescent="0.2">
      <c r="K2173" s="333"/>
      <c r="L2173" s="334"/>
      <c r="M2173" s="332"/>
      <c r="N2173" s="335"/>
    </row>
    <row r="2174" spans="11:14" x14ac:dyDescent="0.2">
      <c r="K2174" s="333"/>
      <c r="L2174" s="334"/>
      <c r="M2174" s="332"/>
      <c r="N2174" s="335"/>
    </row>
    <row r="2175" spans="11:14" x14ac:dyDescent="0.2">
      <c r="K2175" s="333"/>
      <c r="L2175" s="334"/>
      <c r="M2175" s="332"/>
      <c r="N2175" s="335"/>
    </row>
    <row r="2176" spans="11:14" x14ac:dyDescent="0.2">
      <c r="K2176" s="333"/>
      <c r="L2176" s="334"/>
      <c r="M2176" s="332"/>
      <c r="N2176" s="335"/>
    </row>
    <row r="2177" spans="11:14" x14ac:dyDescent="0.2">
      <c r="K2177" s="333"/>
      <c r="L2177" s="334"/>
      <c r="M2177" s="332"/>
      <c r="N2177" s="335"/>
    </row>
    <row r="2178" spans="11:14" x14ac:dyDescent="0.2">
      <c r="K2178" s="333"/>
      <c r="L2178" s="334"/>
      <c r="M2178" s="332"/>
      <c r="N2178" s="335"/>
    </row>
    <row r="2179" spans="11:14" x14ac:dyDescent="0.2">
      <c r="K2179" s="333"/>
      <c r="L2179" s="334"/>
      <c r="M2179" s="332"/>
      <c r="N2179" s="335"/>
    </row>
    <row r="2180" spans="11:14" x14ac:dyDescent="0.2">
      <c r="K2180" s="333"/>
      <c r="L2180" s="334"/>
      <c r="M2180" s="332"/>
      <c r="N2180" s="335"/>
    </row>
    <row r="2181" spans="11:14" x14ac:dyDescent="0.2">
      <c r="K2181" s="333"/>
      <c r="L2181" s="334"/>
      <c r="M2181" s="332"/>
      <c r="N2181" s="335"/>
    </row>
    <row r="2182" spans="11:14" x14ac:dyDescent="0.2">
      <c r="K2182" s="333"/>
      <c r="L2182" s="334"/>
      <c r="M2182" s="332"/>
      <c r="N2182" s="335"/>
    </row>
    <row r="2183" spans="11:14" x14ac:dyDescent="0.2">
      <c r="K2183" s="333"/>
      <c r="L2183" s="334"/>
      <c r="M2183" s="332"/>
      <c r="N2183" s="335"/>
    </row>
    <row r="2184" spans="11:14" x14ac:dyDescent="0.2">
      <c r="K2184" s="333"/>
      <c r="L2184" s="334"/>
      <c r="M2184" s="332"/>
      <c r="N2184" s="335"/>
    </row>
    <row r="2185" spans="11:14" x14ac:dyDescent="0.2">
      <c r="K2185" s="333"/>
      <c r="L2185" s="334"/>
      <c r="M2185" s="332"/>
      <c r="N2185" s="335"/>
    </row>
    <row r="2186" spans="11:14" x14ac:dyDescent="0.2">
      <c r="K2186" s="333"/>
      <c r="L2186" s="334"/>
      <c r="M2186" s="332"/>
      <c r="N2186" s="335"/>
    </row>
    <row r="2187" spans="11:14" x14ac:dyDescent="0.2">
      <c r="K2187" s="333"/>
      <c r="L2187" s="334"/>
      <c r="M2187" s="332"/>
      <c r="N2187" s="335"/>
    </row>
    <row r="2188" spans="11:14" x14ac:dyDescent="0.2">
      <c r="K2188" s="333"/>
      <c r="L2188" s="334"/>
      <c r="M2188" s="332"/>
      <c r="N2188" s="335"/>
    </row>
    <row r="2189" spans="11:14" x14ac:dyDescent="0.2">
      <c r="K2189" s="333"/>
      <c r="L2189" s="334"/>
      <c r="M2189" s="332"/>
      <c r="N2189" s="335"/>
    </row>
    <row r="2190" spans="11:14" x14ac:dyDescent="0.2">
      <c r="K2190" s="333"/>
      <c r="L2190" s="334"/>
      <c r="M2190" s="332"/>
      <c r="N2190" s="335"/>
    </row>
    <row r="2191" spans="11:14" x14ac:dyDescent="0.2">
      <c r="K2191" s="333"/>
      <c r="L2191" s="334"/>
      <c r="M2191" s="332"/>
      <c r="N2191" s="335"/>
    </row>
    <row r="2192" spans="11:14" x14ac:dyDescent="0.2">
      <c r="K2192" s="333"/>
      <c r="L2192" s="334"/>
      <c r="M2192" s="332"/>
      <c r="N2192" s="335"/>
    </row>
    <row r="2193" spans="11:14" x14ac:dyDescent="0.2">
      <c r="K2193" s="333"/>
      <c r="L2193" s="334"/>
      <c r="M2193" s="332"/>
      <c r="N2193" s="335"/>
    </row>
    <row r="2194" spans="11:14" x14ac:dyDescent="0.2">
      <c r="K2194" s="333"/>
      <c r="L2194" s="334"/>
      <c r="M2194" s="332"/>
      <c r="N2194" s="335"/>
    </row>
    <row r="2195" spans="11:14" x14ac:dyDescent="0.2">
      <c r="K2195" s="333"/>
      <c r="L2195" s="334"/>
      <c r="M2195" s="332"/>
      <c r="N2195" s="335"/>
    </row>
    <row r="2196" spans="11:14" x14ac:dyDescent="0.2">
      <c r="K2196" s="333"/>
      <c r="L2196" s="334"/>
      <c r="M2196" s="332"/>
      <c r="N2196" s="335"/>
    </row>
    <row r="2197" spans="11:14" x14ac:dyDescent="0.2">
      <c r="K2197" s="333"/>
      <c r="L2197" s="334"/>
      <c r="M2197" s="332"/>
      <c r="N2197" s="335"/>
    </row>
    <row r="2198" spans="11:14" x14ac:dyDescent="0.2">
      <c r="K2198" s="333"/>
      <c r="L2198" s="334"/>
      <c r="M2198" s="332"/>
      <c r="N2198" s="335"/>
    </row>
    <row r="2199" spans="11:14" x14ac:dyDescent="0.2">
      <c r="K2199" s="333"/>
      <c r="L2199" s="334"/>
      <c r="M2199" s="332"/>
      <c r="N2199" s="335"/>
    </row>
    <row r="2200" spans="11:14" x14ac:dyDescent="0.2">
      <c r="K2200" s="333"/>
      <c r="L2200" s="334"/>
      <c r="M2200" s="332"/>
      <c r="N2200" s="335"/>
    </row>
    <row r="2201" spans="11:14" x14ac:dyDescent="0.2">
      <c r="K2201" s="333"/>
      <c r="L2201" s="334"/>
      <c r="M2201" s="332"/>
      <c r="N2201" s="335"/>
    </row>
    <row r="2202" spans="11:14" x14ac:dyDescent="0.2">
      <c r="K2202" s="333"/>
      <c r="L2202" s="334"/>
      <c r="M2202" s="332"/>
      <c r="N2202" s="335"/>
    </row>
    <row r="2203" spans="11:14" x14ac:dyDescent="0.2">
      <c r="K2203" s="333"/>
      <c r="L2203" s="334"/>
      <c r="M2203" s="332"/>
      <c r="N2203" s="335"/>
    </row>
    <row r="2204" spans="11:14" x14ac:dyDescent="0.2">
      <c r="K2204" s="333"/>
      <c r="L2204" s="334"/>
      <c r="M2204" s="332"/>
      <c r="N2204" s="335"/>
    </row>
    <row r="2205" spans="11:14" x14ac:dyDescent="0.2">
      <c r="K2205" s="333"/>
      <c r="L2205" s="334"/>
      <c r="M2205" s="332"/>
      <c r="N2205" s="335"/>
    </row>
    <row r="2206" spans="11:14" x14ac:dyDescent="0.2">
      <c r="K2206" s="333"/>
      <c r="L2206" s="334"/>
      <c r="M2206" s="332"/>
      <c r="N2206" s="335"/>
    </row>
    <row r="2207" spans="11:14" x14ac:dyDescent="0.2">
      <c r="K2207" s="333"/>
      <c r="L2207" s="334"/>
      <c r="M2207" s="332"/>
      <c r="N2207" s="335"/>
    </row>
    <row r="2208" spans="11:14" x14ac:dyDescent="0.2">
      <c r="K2208" s="333"/>
      <c r="L2208" s="334"/>
      <c r="M2208" s="332"/>
      <c r="N2208" s="335"/>
    </row>
    <row r="2209" spans="11:14" x14ac:dyDescent="0.2">
      <c r="K2209" s="333"/>
      <c r="L2209" s="334"/>
      <c r="M2209" s="332"/>
      <c r="N2209" s="335"/>
    </row>
    <row r="2210" spans="11:14" x14ac:dyDescent="0.2">
      <c r="K2210" s="333"/>
      <c r="L2210" s="334"/>
      <c r="M2210" s="332"/>
      <c r="N2210" s="335"/>
    </row>
    <row r="2211" spans="11:14" x14ac:dyDescent="0.2">
      <c r="K2211" s="333"/>
      <c r="L2211" s="334"/>
      <c r="M2211" s="332"/>
      <c r="N2211" s="335"/>
    </row>
    <row r="2212" spans="11:14" x14ac:dyDescent="0.2">
      <c r="K2212" s="333"/>
      <c r="L2212" s="334"/>
      <c r="M2212" s="332"/>
      <c r="N2212" s="335"/>
    </row>
    <row r="2213" spans="11:14" x14ac:dyDescent="0.2">
      <c r="K2213" s="333"/>
      <c r="L2213" s="334"/>
      <c r="M2213" s="332"/>
      <c r="N2213" s="335"/>
    </row>
    <row r="2214" spans="11:14" x14ac:dyDescent="0.2">
      <c r="K2214" s="333"/>
      <c r="L2214" s="334"/>
      <c r="M2214" s="332"/>
      <c r="N2214" s="335"/>
    </row>
    <row r="2215" spans="11:14" x14ac:dyDescent="0.2">
      <c r="K2215" s="333"/>
      <c r="L2215" s="334"/>
      <c r="M2215" s="332"/>
      <c r="N2215" s="335"/>
    </row>
    <row r="2216" spans="11:14" x14ac:dyDescent="0.2">
      <c r="K2216" s="333"/>
      <c r="L2216" s="334"/>
      <c r="M2216" s="332"/>
      <c r="N2216" s="335"/>
    </row>
    <row r="2217" spans="11:14" x14ac:dyDescent="0.2">
      <c r="K2217" s="333"/>
      <c r="L2217" s="334"/>
      <c r="M2217" s="332"/>
      <c r="N2217" s="335"/>
    </row>
    <row r="2218" spans="11:14" x14ac:dyDescent="0.2">
      <c r="K2218" s="333"/>
      <c r="L2218" s="334"/>
      <c r="M2218" s="332"/>
      <c r="N2218" s="335"/>
    </row>
    <row r="2219" spans="11:14" x14ac:dyDescent="0.2">
      <c r="K2219" s="333"/>
      <c r="L2219" s="334"/>
      <c r="M2219" s="332"/>
      <c r="N2219" s="335"/>
    </row>
    <row r="2220" spans="11:14" x14ac:dyDescent="0.2">
      <c r="K2220" s="333"/>
      <c r="L2220" s="334"/>
      <c r="M2220" s="332"/>
      <c r="N2220" s="335"/>
    </row>
    <row r="2221" spans="11:14" x14ac:dyDescent="0.2">
      <c r="K2221" s="333"/>
      <c r="L2221" s="334"/>
      <c r="M2221" s="332"/>
      <c r="N2221" s="335"/>
    </row>
    <row r="2222" spans="11:14" x14ac:dyDescent="0.2">
      <c r="K2222" s="333"/>
      <c r="L2222" s="334"/>
      <c r="M2222" s="332"/>
      <c r="N2222" s="335"/>
    </row>
    <row r="2223" spans="11:14" x14ac:dyDescent="0.2">
      <c r="K2223" s="333"/>
      <c r="L2223" s="334"/>
      <c r="M2223" s="332"/>
      <c r="N2223" s="335"/>
    </row>
    <row r="2224" spans="11:14" x14ac:dyDescent="0.2">
      <c r="K2224" s="333"/>
      <c r="L2224" s="334"/>
      <c r="M2224" s="332"/>
      <c r="N2224" s="335"/>
    </row>
    <row r="2225" spans="11:14" x14ac:dyDescent="0.2">
      <c r="K2225" s="333"/>
      <c r="L2225" s="334"/>
      <c r="M2225" s="332"/>
      <c r="N2225" s="335"/>
    </row>
    <row r="2226" spans="11:14" x14ac:dyDescent="0.2">
      <c r="K2226" s="333"/>
      <c r="L2226" s="334"/>
      <c r="M2226" s="332"/>
      <c r="N2226" s="335"/>
    </row>
    <row r="2227" spans="11:14" x14ac:dyDescent="0.2">
      <c r="K2227" s="333"/>
      <c r="L2227" s="334"/>
      <c r="M2227" s="332"/>
      <c r="N2227" s="335"/>
    </row>
    <row r="2228" spans="11:14" x14ac:dyDescent="0.2">
      <c r="K2228" s="333"/>
      <c r="L2228" s="334"/>
      <c r="M2228" s="332"/>
      <c r="N2228" s="335"/>
    </row>
    <row r="2229" spans="11:14" x14ac:dyDescent="0.2">
      <c r="K2229" s="333"/>
      <c r="L2229" s="334"/>
      <c r="M2229" s="332"/>
      <c r="N2229" s="335"/>
    </row>
    <row r="2230" spans="11:14" x14ac:dyDescent="0.2">
      <c r="K2230" s="333"/>
      <c r="L2230" s="334"/>
      <c r="M2230" s="332"/>
      <c r="N2230" s="335"/>
    </row>
    <row r="2231" spans="11:14" x14ac:dyDescent="0.2">
      <c r="K2231" s="333"/>
      <c r="L2231" s="334"/>
      <c r="M2231" s="332"/>
      <c r="N2231" s="335"/>
    </row>
    <row r="2232" spans="11:14" x14ac:dyDescent="0.2">
      <c r="K2232" s="333"/>
      <c r="L2232" s="334"/>
      <c r="M2232" s="332"/>
      <c r="N2232" s="335"/>
    </row>
    <row r="2233" spans="11:14" x14ac:dyDescent="0.2">
      <c r="K2233" s="333"/>
      <c r="L2233" s="334"/>
      <c r="M2233" s="332"/>
      <c r="N2233" s="335"/>
    </row>
    <row r="2234" spans="11:14" x14ac:dyDescent="0.2">
      <c r="K2234" s="333"/>
      <c r="L2234" s="334"/>
      <c r="M2234" s="332"/>
      <c r="N2234" s="335"/>
    </row>
    <row r="2235" spans="11:14" x14ac:dyDescent="0.2">
      <c r="K2235" s="333"/>
      <c r="L2235" s="334"/>
      <c r="M2235" s="332"/>
      <c r="N2235" s="335"/>
    </row>
    <row r="2236" spans="11:14" x14ac:dyDescent="0.2">
      <c r="K2236" s="333"/>
      <c r="L2236" s="334"/>
      <c r="M2236" s="332"/>
      <c r="N2236" s="335"/>
    </row>
    <row r="2237" spans="11:14" x14ac:dyDescent="0.2">
      <c r="K2237" s="333"/>
      <c r="L2237" s="334"/>
      <c r="M2237" s="332"/>
      <c r="N2237" s="335"/>
    </row>
    <row r="2238" spans="11:14" x14ac:dyDescent="0.2">
      <c r="K2238" s="333"/>
      <c r="L2238" s="334"/>
      <c r="M2238" s="332"/>
      <c r="N2238" s="335"/>
    </row>
    <row r="2239" spans="11:14" x14ac:dyDescent="0.2">
      <c r="K2239" s="333"/>
      <c r="L2239" s="334"/>
      <c r="M2239" s="332"/>
      <c r="N2239" s="335"/>
    </row>
    <row r="2240" spans="11:14" x14ac:dyDescent="0.2">
      <c r="K2240" s="333"/>
      <c r="L2240" s="334"/>
      <c r="M2240" s="332"/>
      <c r="N2240" s="335"/>
    </row>
    <row r="2241" spans="11:14" x14ac:dyDescent="0.2">
      <c r="K2241" s="333"/>
      <c r="L2241" s="334"/>
      <c r="M2241" s="332"/>
      <c r="N2241" s="335"/>
    </row>
    <row r="2242" spans="11:14" x14ac:dyDescent="0.2">
      <c r="K2242" s="333"/>
      <c r="L2242" s="334"/>
      <c r="M2242" s="332"/>
      <c r="N2242" s="335"/>
    </row>
    <row r="2243" spans="11:14" x14ac:dyDescent="0.2">
      <c r="K2243" s="333"/>
      <c r="L2243" s="334"/>
      <c r="M2243" s="332"/>
      <c r="N2243" s="335"/>
    </row>
    <row r="2244" spans="11:14" x14ac:dyDescent="0.2">
      <c r="K2244" s="333"/>
      <c r="L2244" s="334"/>
      <c r="M2244" s="332"/>
      <c r="N2244" s="335"/>
    </row>
    <row r="2245" spans="11:14" x14ac:dyDescent="0.2">
      <c r="K2245" s="333"/>
      <c r="L2245" s="334"/>
      <c r="M2245" s="332"/>
      <c r="N2245" s="335"/>
    </row>
    <row r="2246" spans="11:14" x14ac:dyDescent="0.2">
      <c r="K2246" s="333"/>
      <c r="L2246" s="334"/>
      <c r="M2246" s="332"/>
      <c r="N2246" s="335"/>
    </row>
    <row r="2247" spans="11:14" x14ac:dyDescent="0.2">
      <c r="K2247" s="333"/>
      <c r="L2247" s="334"/>
      <c r="M2247" s="332"/>
      <c r="N2247" s="335"/>
    </row>
    <row r="2248" spans="11:14" x14ac:dyDescent="0.2">
      <c r="K2248" s="333"/>
      <c r="L2248" s="334"/>
      <c r="M2248" s="332"/>
      <c r="N2248" s="335"/>
    </row>
    <row r="2249" spans="11:14" x14ac:dyDescent="0.2">
      <c r="K2249" s="333"/>
      <c r="L2249" s="334"/>
      <c r="M2249" s="332"/>
      <c r="N2249" s="335"/>
    </row>
    <row r="2250" spans="11:14" x14ac:dyDescent="0.2">
      <c r="K2250" s="333"/>
      <c r="L2250" s="334"/>
      <c r="M2250" s="332"/>
      <c r="N2250" s="335"/>
    </row>
    <row r="2251" spans="11:14" x14ac:dyDescent="0.2">
      <c r="K2251" s="333"/>
      <c r="L2251" s="334"/>
      <c r="M2251" s="332"/>
      <c r="N2251" s="335"/>
    </row>
    <row r="2252" spans="11:14" x14ac:dyDescent="0.2">
      <c r="K2252" s="333"/>
      <c r="L2252" s="334"/>
      <c r="M2252" s="332"/>
      <c r="N2252" s="335"/>
    </row>
    <row r="2253" spans="11:14" x14ac:dyDescent="0.2">
      <c r="K2253" s="333"/>
      <c r="L2253" s="334"/>
      <c r="M2253" s="332"/>
      <c r="N2253" s="335"/>
    </row>
    <row r="2254" spans="11:14" x14ac:dyDescent="0.2">
      <c r="K2254" s="333"/>
      <c r="L2254" s="334"/>
      <c r="M2254" s="332"/>
      <c r="N2254" s="335"/>
    </row>
    <row r="2255" spans="11:14" x14ac:dyDescent="0.2">
      <c r="K2255" s="333"/>
      <c r="L2255" s="334"/>
      <c r="M2255" s="332"/>
      <c r="N2255" s="335"/>
    </row>
    <row r="2256" spans="11:14" x14ac:dyDescent="0.2">
      <c r="K2256" s="333"/>
      <c r="L2256" s="334"/>
      <c r="M2256" s="332"/>
      <c r="N2256" s="335"/>
    </row>
    <row r="2257" spans="11:14" x14ac:dyDescent="0.2">
      <c r="K2257" s="333"/>
      <c r="L2257" s="334"/>
      <c r="M2257" s="332"/>
      <c r="N2257" s="335"/>
    </row>
    <row r="2258" spans="11:14" x14ac:dyDescent="0.2">
      <c r="K2258" s="333"/>
      <c r="L2258" s="334"/>
      <c r="M2258" s="332"/>
      <c r="N2258" s="335"/>
    </row>
    <row r="2259" spans="11:14" x14ac:dyDescent="0.2">
      <c r="K2259" s="333"/>
      <c r="L2259" s="334"/>
      <c r="M2259" s="332"/>
      <c r="N2259" s="335"/>
    </row>
    <row r="2260" spans="11:14" x14ac:dyDescent="0.2">
      <c r="K2260" s="333"/>
      <c r="L2260" s="334"/>
      <c r="M2260" s="332"/>
      <c r="N2260" s="335"/>
    </row>
    <row r="2261" spans="11:14" x14ac:dyDescent="0.2">
      <c r="K2261" s="333"/>
      <c r="L2261" s="334"/>
      <c r="M2261" s="332"/>
      <c r="N2261" s="335"/>
    </row>
    <row r="2262" spans="11:14" x14ac:dyDescent="0.2">
      <c r="K2262" s="333"/>
      <c r="L2262" s="334"/>
      <c r="M2262" s="332"/>
      <c r="N2262" s="335"/>
    </row>
    <row r="2263" spans="11:14" x14ac:dyDescent="0.2">
      <c r="K2263" s="333"/>
      <c r="L2263" s="334"/>
      <c r="M2263" s="332"/>
      <c r="N2263" s="335"/>
    </row>
    <row r="2264" spans="11:14" x14ac:dyDescent="0.2">
      <c r="K2264" s="333"/>
      <c r="L2264" s="334"/>
      <c r="M2264" s="332"/>
      <c r="N2264" s="335"/>
    </row>
    <row r="2265" spans="11:14" x14ac:dyDescent="0.2">
      <c r="K2265" s="333"/>
      <c r="L2265" s="334"/>
      <c r="M2265" s="332"/>
      <c r="N2265" s="335"/>
    </row>
    <row r="2266" spans="11:14" x14ac:dyDescent="0.2">
      <c r="K2266" s="333"/>
      <c r="L2266" s="334"/>
      <c r="M2266" s="332"/>
      <c r="N2266" s="335"/>
    </row>
    <row r="2267" spans="11:14" x14ac:dyDescent="0.2">
      <c r="K2267" s="333"/>
      <c r="L2267" s="334"/>
      <c r="M2267" s="332"/>
      <c r="N2267" s="335"/>
    </row>
    <row r="2268" spans="11:14" x14ac:dyDescent="0.2">
      <c r="K2268" s="333"/>
      <c r="L2268" s="334"/>
      <c r="M2268" s="332"/>
      <c r="N2268" s="335"/>
    </row>
    <row r="2269" spans="11:14" x14ac:dyDescent="0.2">
      <c r="K2269" s="333"/>
      <c r="L2269" s="334"/>
      <c r="M2269" s="332"/>
      <c r="N2269" s="335"/>
    </row>
    <row r="2270" spans="11:14" x14ac:dyDescent="0.2">
      <c r="K2270" s="333"/>
      <c r="L2270" s="334"/>
      <c r="M2270" s="332"/>
      <c r="N2270" s="335"/>
    </row>
    <row r="2271" spans="11:14" x14ac:dyDescent="0.2">
      <c r="K2271" s="333"/>
      <c r="L2271" s="334"/>
      <c r="M2271" s="332"/>
      <c r="N2271" s="335"/>
    </row>
    <row r="2272" spans="11:14" x14ac:dyDescent="0.2">
      <c r="K2272" s="333"/>
      <c r="L2272" s="334"/>
      <c r="M2272" s="332"/>
      <c r="N2272" s="335"/>
    </row>
    <row r="2273" spans="11:14" x14ac:dyDescent="0.2">
      <c r="K2273" s="333"/>
      <c r="L2273" s="334"/>
      <c r="M2273" s="332"/>
      <c r="N2273" s="335"/>
    </row>
    <row r="2274" spans="11:14" x14ac:dyDescent="0.2">
      <c r="K2274" s="333"/>
      <c r="L2274" s="334"/>
      <c r="M2274" s="332"/>
      <c r="N2274" s="335"/>
    </row>
    <row r="2275" spans="11:14" x14ac:dyDescent="0.2">
      <c r="K2275" s="333"/>
      <c r="L2275" s="334"/>
      <c r="M2275" s="332"/>
      <c r="N2275" s="335"/>
    </row>
    <row r="2276" spans="11:14" x14ac:dyDescent="0.2">
      <c r="K2276" s="333"/>
      <c r="L2276" s="334"/>
      <c r="M2276" s="332"/>
      <c r="N2276" s="335"/>
    </row>
    <row r="2277" spans="11:14" x14ac:dyDescent="0.2">
      <c r="K2277" s="333"/>
      <c r="L2277" s="334"/>
      <c r="M2277" s="332"/>
      <c r="N2277" s="335"/>
    </row>
    <row r="2278" spans="11:14" x14ac:dyDescent="0.2">
      <c r="K2278" s="333"/>
      <c r="L2278" s="334"/>
      <c r="M2278" s="332"/>
      <c r="N2278" s="335"/>
    </row>
    <row r="2279" spans="11:14" x14ac:dyDescent="0.2">
      <c r="K2279" s="333"/>
      <c r="L2279" s="334"/>
      <c r="M2279" s="332"/>
      <c r="N2279" s="335"/>
    </row>
    <row r="2280" spans="11:14" x14ac:dyDescent="0.2">
      <c r="K2280" s="333"/>
      <c r="L2280" s="334"/>
      <c r="M2280" s="332"/>
      <c r="N2280" s="335"/>
    </row>
    <row r="2281" spans="11:14" x14ac:dyDescent="0.2">
      <c r="K2281" s="333"/>
      <c r="L2281" s="334"/>
      <c r="M2281" s="332"/>
      <c r="N2281" s="335"/>
    </row>
    <row r="2282" spans="11:14" x14ac:dyDescent="0.2">
      <c r="K2282" s="333"/>
      <c r="L2282" s="334"/>
      <c r="M2282" s="332"/>
      <c r="N2282" s="335"/>
    </row>
    <row r="2283" spans="11:14" x14ac:dyDescent="0.2">
      <c r="K2283" s="333"/>
      <c r="L2283" s="334"/>
      <c r="M2283" s="332"/>
      <c r="N2283" s="335"/>
    </row>
    <row r="2284" spans="11:14" x14ac:dyDescent="0.2">
      <c r="K2284" s="333"/>
      <c r="L2284" s="334"/>
      <c r="M2284" s="332"/>
      <c r="N2284" s="335"/>
    </row>
    <row r="2285" spans="11:14" x14ac:dyDescent="0.2">
      <c r="K2285" s="333"/>
      <c r="L2285" s="334"/>
      <c r="M2285" s="332"/>
      <c r="N2285" s="335"/>
    </row>
    <row r="2286" spans="11:14" x14ac:dyDescent="0.2">
      <c r="K2286" s="333"/>
      <c r="L2286" s="334"/>
      <c r="M2286" s="332"/>
      <c r="N2286" s="335"/>
    </row>
    <row r="2287" spans="11:14" x14ac:dyDescent="0.2">
      <c r="K2287" s="333"/>
      <c r="L2287" s="334"/>
      <c r="M2287" s="332"/>
      <c r="N2287" s="335"/>
    </row>
    <row r="2288" spans="11:14" x14ac:dyDescent="0.2">
      <c r="K2288" s="333"/>
      <c r="L2288" s="334"/>
      <c r="M2288" s="332"/>
      <c r="N2288" s="335"/>
    </row>
    <row r="2289" spans="11:14" x14ac:dyDescent="0.2">
      <c r="K2289" s="333"/>
      <c r="L2289" s="334"/>
      <c r="M2289" s="332"/>
      <c r="N2289" s="335"/>
    </row>
    <row r="2290" spans="11:14" x14ac:dyDescent="0.2">
      <c r="K2290" s="333"/>
      <c r="L2290" s="334"/>
      <c r="M2290" s="332"/>
      <c r="N2290" s="335"/>
    </row>
    <row r="2291" spans="11:14" x14ac:dyDescent="0.2">
      <c r="K2291" s="333"/>
      <c r="L2291" s="334"/>
      <c r="M2291" s="332"/>
      <c r="N2291" s="335"/>
    </row>
    <row r="2292" spans="11:14" x14ac:dyDescent="0.2">
      <c r="K2292" s="333"/>
      <c r="L2292" s="334"/>
      <c r="M2292" s="332"/>
      <c r="N2292" s="335"/>
    </row>
    <row r="2293" spans="11:14" x14ac:dyDescent="0.2">
      <c r="K2293" s="333"/>
      <c r="L2293" s="334"/>
      <c r="M2293" s="332"/>
      <c r="N2293" s="335"/>
    </row>
    <row r="2294" spans="11:14" x14ac:dyDescent="0.2">
      <c r="K2294" s="333"/>
      <c r="L2294" s="334"/>
      <c r="M2294" s="332"/>
      <c r="N2294" s="335"/>
    </row>
    <row r="2295" spans="11:14" x14ac:dyDescent="0.2">
      <c r="K2295" s="333"/>
      <c r="L2295" s="334"/>
      <c r="M2295" s="332"/>
      <c r="N2295" s="335"/>
    </row>
    <row r="2296" spans="11:14" x14ac:dyDescent="0.2">
      <c r="K2296" s="333"/>
      <c r="L2296" s="334"/>
      <c r="M2296" s="332"/>
      <c r="N2296" s="335"/>
    </row>
    <row r="2297" spans="11:14" x14ac:dyDescent="0.2">
      <c r="K2297" s="333"/>
      <c r="L2297" s="334"/>
      <c r="M2297" s="332"/>
      <c r="N2297" s="335"/>
    </row>
    <row r="2298" spans="11:14" x14ac:dyDescent="0.2">
      <c r="K2298" s="333"/>
      <c r="L2298" s="334"/>
      <c r="M2298" s="332"/>
      <c r="N2298" s="335"/>
    </row>
    <row r="2299" spans="11:14" x14ac:dyDescent="0.2">
      <c r="K2299" s="333"/>
      <c r="L2299" s="334"/>
      <c r="M2299" s="332"/>
      <c r="N2299" s="335"/>
    </row>
    <row r="2300" spans="11:14" x14ac:dyDescent="0.2">
      <c r="K2300" s="333"/>
      <c r="L2300" s="334"/>
      <c r="M2300" s="332"/>
      <c r="N2300" s="335"/>
    </row>
    <row r="2301" spans="11:14" x14ac:dyDescent="0.2">
      <c r="K2301" s="333"/>
      <c r="L2301" s="334"/>
      <c r="M2301" s="332"/>
      <c r="N2301" s="335"/>
    </row>
    <row r="2302" spans="11:14" x14ac:dyDescent="0.2">
      <c r="K2302" s="333"/>
      <c r="L2302" s="334"/>
      <c r="M2302" s="332"/>
      <c r="N2302" s="335"/>
    </row>
    <row r="2303" spans="11:14" x14ac:dyDescent="0.2">
      <c r="K2303" s="333"/>
      <c r="L2303" s="334"/>
      <c r="M2303" s="332"/>
      <c r="N2303" s="335"/>
    </row>
    <row r="2304" spans="11:14" x14ac:dyDescent="0.2">
      <c r="K2304" s="333"/>
      <c r="L2304" s="334"/>
      <c r="M2304" s="332"/>
      <c r="N2304" s="335"/>
    </row>
    <row r="2305" spans="11:14" x14ac:dyDescent="0.2">
      <c r="K2305" s="333"/>
      <c r="L2305" s="334"/>
      <c r="M2305" s="332"/>
      <c r="N2305" s="335"/>
    </row>
    <row r="2306" spans="11:14" x14ac:dyDescent="0.2">
      <c r="K2306" s="333"/>
      <c r="L2306" s="334"/>
      <c r="M2306" s="332"/>
      <c r="N2306" s="335"/>
    </row>
    <row r="2307" spans="11:14" x14ac:dyDescent="0.2">
      <c r="K2307" s="333"/>
      <c r="L2307" s="334"/>
      <c r="M2307" s="332"/>
      <c r="N2307" s="335"/>
    </row>
    <row r="2308" spans="11:14" x14ac:dyDescent="0.2">
      <c r="K2308" s="333"/>
      <c r="L2308" s="334"/>
      <c r="M2308" s="332"/>
      <c r="N2308" s="335"/>
    </row>
    <row r="2309" spans="11:14" x14ac:dyDescent="0.2">
      <c r="K2309" s="333"/>
      <c r="L2309" s="334"/>
      <c r="M2309" s="332"/>
      <c r="N2309" s="335"/>
    </row>
    <row r="2310" spans="11:14" x14ac:dyDescent="0.2">
      <c r="K2310" s="333"/>
      <c r="L2310" s="334"/>
      <c r="M2310" s="332"/>
      <c r="N2310" s="335"/>
    </row>
    <row r="2311" spans="11:14" x14ac:dyDescent="0.2">
      <c r="K2311" s="333"/>
      <c r="L2311" s="334"/>
      <c r="M2311" s="332"/>
      <c r="N2311" s="335"/>
    </row>
    <row r="2312" spans="11:14" x14ac:dyDescent="0.2">
      <c r="K2312" s="333"/>
      <c r="L2312" s="334"/>
      <c r="M2312" s="332"/>
      <c r="N2312" s="335"/>
    </row>
    <row r="2313" spans="11:14" x14ac:dyDescent="0.2">
      <c r="K2313" s="333"/>
      <c r="L2313" s="334"/>
      <c r="M2313" s="332"/>
      <c r="N2313" s="335"/>
    </row>
    <row r="2314" spans="11:14" x14ac:dyDescent="0.2">
      <c r="K2314" s="333"/>
      <c r="L2314" s="334"/>
      <c r="M2314" s="332"/>
      <c r="N2314" s="335"/>
    </row>
    <row r="2315" spans="11:14" x14ac:dyDescent="0.2">
      <c r="K2315" s="333"/>
      <c r="L2315" s="334"/>
      <c r="M2315" s="332"/>
      <c r="N2315" s="335"/>
    </row>
    <row r="2316" spans="11:14" x14ac:dyDescent="0.2">
      <c r="K2316" s="333"/>
      <c r="L2316" s="334"/>
      <c r="M2316" s="332"/>
      <c r="N2316" s="335"/>
    </row>
    <row r="2317" spans="11:14" x14ac:dyDescent="0.2">
      <c r="K2317" s="333"/>
      <c r="L2317" s="334"/>
      <c r="M2317" s="332"/>
      <c r="N2317" s="335"/>
    </row>
    <row r="2318" spans="11:14" x14ac:dyDescent="0.2">
      <c r="K2318" s="333"/>
      <c r="L2318" s="334"/>
      <c r="M2318" s="332"/>
      <c r="N2318" s="335"/>
    </row>
    <row r="2319" spans="11:14" x14ac:dyDescent="0.2">
      <c r="K2319" s="333"/>
      <c r="L2319" s="334"/>
      <c r="M2319" s="332"/>
      <c r="N2319" s="335"/>
    </row>
    <row r="2320" spans="11:14" x14ac:dyDescent="0.2">
      <c r="K2320" s="333"/>
      <c r="L2320" s="334"/>
      <c r="M2320" s="332"/>
      <c r="N2320" s="335"/>
    </row>
    <row r="2321" spans="11:14" x14ac:dyDescent="0.2">
      <c r="K2321" s="333"/>
      <c r="L2321" s="334"/>
      <c r="M2321" s="332"/>
      <c r="N2321" s="335"/>
    </row>
    <row r="2322" spans="11:14" x14ac:dyDescent="0.2">
      <c r="K2322" s="333"/>
      <c r="L2322" s="334"/>
      <c r="M2322" s="332"/>
      <c r="N2322" s="335"/>
    </row>
    <row r="2323" spans="11:14" x14ac:dyDescent="0.2">
      <c r="K2323" s="333"/>
      <c r="L2323" s="334"/>
      <c r="M2323" s="332"/>
      <c r="N2323" s="335"/>
    </row>
    <row r="2324" spans="11:14" x14ac:dyDescent="0.2">
      <c r="K2324" s="333"/>
      <c r="L2324" s="334"/>
      <c r="M2324" s="332"/>
      <c r="N2324" s="335"/>
    </row>
    <row r="2325" spans="11:14" x14ac:dyDescent="0.2">
      <c r="K2325" s="333"/>
      <c r="L2325" s="334"/>
      <c r="M2325" s="332"/>
      <c r="N2325" s="335"/>
    </row>
    <row r="2326" spans="11:14" x14ac:dyDescent="0.2">
      <c r="K2326" s="333"/>
      <c r="L2326" s="334"/>
      <c r="M2326" s="332"/>
      <c r="N2326" s="335"/>
    </row>
    <row r="2327" spans="11:14" x14ac:dyDescent="0.2">
      <c r="K2327" s="333"/>
      <c r="L2327" s="334"/>
      <c r="M2327" s="332"/>
      <c r="N2327" s="335"/>
    </row>
    <row r="2328" spans="11:14" x14ac:dyDescent="0.2">
      <c r="K2328" s="333"/>
      <c r="L2328" s="334"/>
      <c r="M2328" s="332"/>
      <c r="N2328" s="335"/>
    </row>
    <row r="2329" spans="11:14" x14ac:dyDescent="0.2">
      <c r="K2329" s="333"/>
      <c r="L2329" s="334"/>
      <c r="M2329" s="332"/>
      <c r="N2329" s="335"/>
    </row>
    <row r="2330" spans="11:14" x14ac:dyDescent="0.2">
      <c r="K2330" s="333"/>
      <c r="L2330" s="334"/>
      <c r="M2330" s="332"/>
      <c r="N2330" s="335"/>
    </row>
    <row r="2331" spans="11:14" x14ac:dyDescent="0.2">
      <c r="K2331" s="333"/>
      <c r="L2331" s="334"/>
      <c r="M2331" s="332"/>
      <c r="N2331" s="335"/>
    </row>
    <row r="2332" spans="11:14" x14ac:dyDescent="0.2">
      <c r="K2332" s="333"/>
      <c r="L2332" s="334"/>
      <c r="M2332" s="332"/>
      <c r="N2332" s="335"/>
    </row>
    <row r="2333" spans="11:14" x14ac:dyDescent="0.2">
      <c r="K2333" s="333"/>
      <c r="L2333" s="334"/>
      <c r="M2333" s="332"/>
      <c r="N2333" s="335"/>
    </row>
    <row r="2334" spans="11:14" x14ac:dyDescent="0.2">
      <c r="K2334" s="333"/>
      <c r="L2334" s="334"/>
      <c r="M2334" s="332"/>
      <c r="N2334" s="335"/>
    </row>
    <row r="2335" spans="11:14" x14ac:dyDescent="0.2">
      <c r="K2335" s="333"/>
      <c r="L2335" s="334"/>
      <c r="M2335" s="332"/>
      <c r="N2335" s="335"/>
    </row>
    <row r="2336" spans="11:14" x14ac:dyDescent="0.2">
      <c r="K2336" s="333"/>
      <c r="L2336" s="334"/>
      <c r="M2336" s="332"/>
      <c r="N2336" s="335"/>
    </row>
    <row r="2337" spans="11:14" x14ac:dyDescent="0.2">
      <c r="K2337" s="333"/>
      <c r="L2337" s="334"/>
      <c r="M2337" s="332"/>
      <c r="N2337" s="335"/>
    </row>
    <row r="2338" spans="11:14" x14ac:dyDescent="0.2">
      <c r="K2338" s="333"/>
      <c r="L2338" s="334"/>
      <c r="M2338" s="332"/>
      <c r="N2338" s="335"/>
    </row>
    <row r="2339" spans="11:14" x14ac:dyDescent="0.2">
      <c r="K2339" s="333"/>
      <c r="L2339" s="334"/>
      <c r="M2339" s="332"/>
      <c r="N2339" s="335"/>
    </row>
    <row r="2340" spans="11:14" x14ac:dyDescent="0.2">
      <c r="K2340" s="333"/>
      <c r="L2340" s="334"/>
      <c r="M2340" s="332"/>
      <c r="N2340" s="335"/>
    </row>
    <row r="2341" spans="11:14" x14ac:dyDescent="0.2">
      <c r="K2341" s="333"/>
      <c r="L2341" s="334"/>
      <c r="M2341" s="332"/>
      <c r="N2341" s="335"/>
    </row>
    <row r="2342" spans="11:14" x14ac:dyDescent="0.2">
      <c r="K2342" s="333"/>
      <c r="L2342" s="334"/>
      <c r="M2342" s="332"/>
      <c r="N2342" s="335"/>
    </row>
    <row r="2343" spans="11:14" x14ac:dyDescent="0.2">
      <c r="K2343" s="333"/>
      <c r="L2343" s="334"/>
      <c r="M2343" s="332"/>
      <c r="N2343" s="335"/>
    </row>
    <row r="2344" spans="11:14" x14ac:dyDescent="0.2">
      <c r="K2344" s="333"/>
      <c r="L2344" s="334"/>
      <c r="M2344" s="332"/>
      <c r="N2344" s="335"/>
    </row>
    <row r="2345" spans="11:14" x14ac:dyDescent="0.2">
      <c r="K2345" s="333"/>
      <c r="L2345" s="334"/>
      <c r="M2345" s="332"/>
      <c r="N2345" s="335"/>
    </row>
    <row r="2346" spans="11:14" x14ac:dyDescent="0.2">
      <c r="K2346" s="333"/>
      <c r="L2346" s="334"/>
      <c r="M2346" s="332"/>
      <c r="N2346" s="335"/>
    </row>
    <row r="2347" spans="11:14" x14ac:dyDescent="0.2">
      <c r="K2347" s="333"/>
      <c r="L2347" s="334"/>
      <c r="M2347" s="332"/>
      <c r="N2347" s="335"/>
    </row>
    <row r="2348" spans="11:14" x14ac:dyDescent="0.2">
      <c r="K2348" s="333"/>
      <c r="L2348" s="334"/>
      <c r="M2348" s="332"/>
      <c r="N2348" s="335"/>
    </row>
    <row r="2349" spans="11:14" x14ac:dyDescent="0.2">
      <c r="K2349" s="333"/>
      <c r="L2349" s="334"/>
      <c r="M2349" s="332"/>
      <c r="N2349" s="335"/>
    </row>
    <row r="2350" spans="11:14" x14ac:dyDescent="0.2">
      <c r="K2350" s="333"/>
      <c r="L2350" s="334"/>
      <c r="M2350" s="332"/>
      <c r="N2350" s="335"/>
    </row>
    <row r="2351" spans="11:14" x14ac:dyDescent="0.2">
      <c r="K2351" s="333"/>
      <c r="L2351" s="334"/>
      <c r="M2351" s="332"/>
      <c r="N2351" s="335"/>
    </row>
    <row r="2352" spans="11:14" x14ac:dyDescent="0.2">
      <c r="K2352" s="333"/>
      <c r="L2352" s="334"/>
      <c r="M2352" s="332"/>
      <c r="N2352" s="335"/>
    </row>
    <row r="2353" spans="11:14" x14ac:dyDescent="0.2">
      <c r="K2353" s="333"/>
      <c r="L2353" s="334"/>
      <c r="M2353" s="332"/>
      <c r="N2353" s="335"/>
    </row>
    <row r="2354" spans="11:14" x14ac:dyDescent="0.2">
      <c r="K2354" s="333"/>
      <c r="L2354" s="334"/>
      <c r="M2354" s="332"/>
      <c r="N2354" s="335"/>
    </row>
    <row r="2355" spans="11:14" x14ac:dyDescent="0.2">
      <c r="K2355" s="333"/>
      <c r="L2355" s="334"/>
      <c r="M2355" s="332"/>
      <c r="N2355" s="335"/>
    </row>
    <row r="2356" spans="11:14" x14ac:dyDescent="0.2">
      <c r="K2356" s="333"/>
      <c r="L2356" s="334"/>
      <c r="M2356" s="332"/>
      <c r="N2356" s="335"/>
    </row>
    <row r="2357" spans="11:14" x14ac:dyDescent="0.2">
      <c r="K2357" s="333"/>
      <c r="L2357" s="334"/>
      <c r="M2357" s="332"/>
      <c r="N2357" s="335"/>
    </row>
    <row r="2358" spans="11:14" x14ac:dyDescent="0.2">
      <c r="K2358" s="333"/>
      <c r="L2358" s="334"/>
      <c r="M2358" s="332"/>
      <c r="N2358" s="335"/>
    </row>
    <row r="2359" spans="11:14" x14ac:dyDescent="0.2">
      <c r="K2359" s="333"/>
      <c r="L2359" s="334"/>
      <c r="M2359" s="332"/>
      <c r="N2359" s="335"/>
    </row>
    <row r="2360" spans="11:14" x14ac:dyDescent="0.2">
      <c r="K2360" s="333"/>
      <c r="L2360" s="334"/>
      <c r="M2360" s="332"/>
      <c r="N2360" s="335"/>
    </row>
    <row r="2361" spans="11:14" x14ac:dyDescent="0.2">
      <c r="K2361" s="333"/>
      <c r="L2361" s="334"/>
      <c r="M2361" s="332"/>
      <c r="N2361" s="335"/>
    </row>
    <row r="2362" spans="11:14" x14ac:dyDescent="0.2">
      <c r="K2362" s="333"/>
      <c r="L2362" s="334"/>
      <c r="M2362" s="332"/>
      <c r="N2362" s="335"/>
    </row>
    <row r="2363" spans="11:14" x14ac:dyDescent="0.2">
      <c r="K2363" s="333"/>
      <c r="L2363" s="334"/>
      <c r="M2363" s="332"/>
      <c r="N2363" s="335"/>
    </row>
    <row r="2364" spans="11:14" x14ac:dyDescent="0.2">
      <c r="K2364" s="333"/>
      <c r="L2364" s="334"/>
      <c r="M2364" s="332"/>
      <c r="N2364" s="335"/>
    </row>
    <row r="2365" spans="11:14" x14ac:dyDescent="0.2">
      <c r="K2365" s="333"/>
      <c r="L2365" s="334"/>
      <c r="M2365" s="332"/>
      <c r="N2365" s="335"/>
    </row>
    <row r="2366" spans="11:14" x14ac:dyDescent="0.2">
      <c r="K2366" s="333"/>
      <c r="L2366" s="334"/>
      <c r="M2366" s="332"/>
      <c r="N2366" s="335"/>
    </row>
    <row r="2367" spans="11:14" x14ac:dyDescent="0.2">
      <c r="K2367" s="333"/>
      <c r="L2367" s="334"/>
      <c r="M2367" s="332"/>
      <c r="N2367" s="335"/>
    </row>
    <row r="2368" spans="11:14" x14ac:dyDescent="0.2">
      <c r="K2368" s="333"/>
      <c r="L2368" s="334"/>
      <c r="M2368" s="332"/>
      <c r="N2368" s="335"/>
    </row>
    <row r="2369" spans="11:14" x14ac:dyDescent="0.2">
      <c r="K2369" s="333"/>
      <c r="L2369" s="334"/>
      <c r="M2369" s="332"/>
      <c r="N2369" s="335"/>
    </row>
    <row r="2370" spans="11:14" x14ac:dyDescent="0.2">
      <c r="K2370" s="333"/>
      <c r="L2370" s="334"/>
      <c r="M2370" s="332"/>
      <c r="N2370" s="335"/>
    </row>
    <row r="2371" spans="11:14" x14ac:dyDescent="0.2">
      <c r="K2371" s="333"/>
      <c r="L2371" s="334"/>
      <c r="M2371" s="332"/>
      <c r="N2371" s="335"/>
    </row>
    <row r="2372" spans="11:14" x14ac:dyDescent="0.2">
      <c r="K2372" s="333"/>
      <c r="L2372" s="334"/>
      <c r="M2372" s="332"/>
      <c r="N2372" s="335"/>
    </row>
    <row r="2373" spans="11:14" x14ac:dyDescent="0.2">
      <c r="K2373" s="333"/>
      <c r="L2373" s="334"/>
      <c r="M2373" s="332"/>
      <c r="N2373" s="335"/>
    </row>
    <row r="2374" spans="11:14" x14ac:dyDescent="0.2">
      <c r="K2374" s="333"/>
      <c r="L2374" s="334"/>
      <c r="M2374" s="332"/>
      <c r="N2374" s="335"/>
    </row>
    <row r="2375" spans="11:14" x14ac:dyDescent="0.2">
      <c r="K2375" s="333"/>
      <c r="L2375" s="334"/>
      <c r="M2375" s="332"/>
      <c r="N2375" s="335"/>
    </row>
    <row r="2376" spans="11:14" x14ac:dyDescent="0.2">
      <c r="K2376" s="333"/>
      <c r="L2376" s="334"/>
      <c r="M2376" s="332"/>
      <c r="N2376" s="335"/>
    </row>
    <row r="2377" spans="11:14" x14ac:dyDescent="0.2">
      <c r="K2377" s="333"/>
      <c r="L2377" s="334"/>
      <c r="M2377" s="332"/>
      <c r="N2377" s="335"/>
    </row>
    <row r="2378" spans="11:14" x14ac:dyDescent="0.2">
      <c r="K2378" s="333"/>
      <c r="L2378" s="334"/>
      <c r="M2378" s="332"/>
      <c r="N2378" s="335"/>
    </row>
    <row r="2379" spans="11:14" x14ac:dyDescent="0.2">
      <c r="K2379" s="333"/>
      <c r="L2379" s="334"/>
      <c r="M2379" s="332"/>
      <c r="N2379" s="335"/>
    </row>
    <row r="2380" spans="11:14" x14ac:dyDescent="0.2">
      <c r="K2380" s="333"/>
      <c r="L2380" s="334"/>
      <c r="M2380" s="332"/>
      <c r="N2380" s="335"/>
    </row>
    <row r="2381" spans="11:14" x14ac:dyDescent="0.2">
      <c r="K2381" s="333"/>
      <c r="L2381" s="334"/>
      <c r="M2381" s="332"/>
      <c r="N2381" s="335"/>
    </row>
    <row r="2382" spans="11:14" x14ac:dyDescent="0.2">
      <c r="K2382" s="333"/>
      <c r="L2382" s="334"/>
      <c r="M2382" s="332"/>
      <c r="N2382" s="335"/>
    </row>
    <row r="2383" spans="11:14" x14ac:dyDescent="0.2">
      <c r="K2383" s="333"/>
      <c r="L2383" s="334"/>
      <c r="M2383" s="332"/>
      <c r="N2383" s="335"/>
    </row>
    <row r="2384" spans="11:14" x14ac:dyDescent="0.2">
      <c r="K2384" s="333"/>
      <c r="L2384" s="334"/>
      <c r="M2384" s="332"/>
      <c r="N2384" s="335"/>
    </row>
    <row r="2385" spans="11:14" x14ac:dyDescent="0.2">
      <c r="K2385" s="333"/>
      <c r="L2385" s="334"/>
      <c r="M2385" s="332"/>
      <c r="N2385" s="335"/>
    </row>
    <row r="2386" spans="11:14" x14ac:dyDescent="0.2">
      <c r="K2386" s="333"/>
      <c r="L2386" s="334"/>
      <c r="M2386" s="332"/>
      <c r="N2386" s="335"/>
    </row>
    <row r="2387" spans="11:14" x14ac:dyDescent="0.2">
      <c r="K2387" s="333"/>
      <c r="L2387" s="334"/>
      <c r="M2387" s="332"/>
      <c r="N2387" s="335"/>
    </row>
    <row r="2388" spans="11:14" x14ac:dyDescent="0.2">
      <c r="K2388" s="333"/>
      <c r="L2388" s="334"/>
      <c r="M2388" s="332"/>
      <c r="N2388" s="335"/>
    </row>
    <row r="2389" spans="11:14" x14ac:dyDescent="0.2">
      <c r="K2389" s="333"/>
      <c r="L2389" s="334"/>
      <c r="M2389" s="332"/>
      <c r="N2389" s="335"/>
    </row>
    <row r="2390" spans="11:14" x14ac:dyDescent="0.2">
      <c r="K2390" s="333"/>
      <c r="L2390" s="334"/>
      <c r="M2390" s="332"/>
      <c r="N2390" s="335"/>
    </row>
    <row r="2391" spans="11:14" x14ac:dyDescent="0.2">
      <c r="K2391" s="333"/>
      <c r="L2391" s="334"/>
      <c r="M2391" s="332"/>
      <c r="N2391" s="335"/>
    </row>
    <row r="2392" spans="11:14" x14ac:dyDescent="0.2">
      <c r="K2392" s="333"/>
      <c r="L2392" s="334"/>
      <c r="M2392" s="332"/>
      <c r="N2392" s="335"/>
    </row>
    <row r="2393" spans="11:14" x14ac:dyDescent="0.2">
      <c r="K2393" s="333"/>
      <c r="L2393" s="334"/>
      <c r="M2393" s="332"/>
      <c r="N2393" s="335"/>
    </row>
    <row r="2394" spans="11:14" x14ac:dyDescent="0.2">
      <c r="K2394" s="333"/>
      <c r="L2394" s="334"/>
      <c r="M2394" s="332"/>
      <c r="N2394" s="335"/>
    </row>
    <row r="2395" spans="11:14" x14ac:dyDescent="0.2">
      <c r="K2395" s="333"/>
      <c r="L2395" s="334"/>
      <c r="M2395" s="332"/>
      <c r="N2395" s="335"/>
    </row>
    <row r="2396" spans="11:14" x14ac:dyDescent="0.2">
      <c r="K2396" s="333"/>
      <c r="L2396" s="334"/>
      <c r="M2396" s="332"/>
      <c r="N2396" s="335"/>
    </row>
    <row r="2397" spans="11:14" x14ac:dyDescent="0.2">
      <c r="K2397" s="333"/>
      <c r="L2397" s="334"/>
      <c r="M2397" s="332"/>
      <c r="N2397" s="335"/>
    </row>
    <row r="2398" spans="11:14" x14ac:dyDescent="0.2">
      <c r="K2398" s="333"/>
      <c r="L2398" s="334"/>
      <c r="M2398" s="332"/>
      <c r="N2398" s="335"/>
    </row>
    <row r="2399" spans="11:14" x14ac:dyDescent="0.2">
      <c r="K2399" s="333"/>
      <c r="L2399" s="334"/>
      <c r="M2399" s="332"/>
      <c r="N2399" s="335"/>
    </row>
    <row r="2400" spans="11:14" x14ac:dyDescent="0.2">
      <c r="K2400" s="333"/>
      <c r="L2400" s="334"/>
      <c r="M2400" s="332"/>
      <c r="N2400" s="335"/>
    </row>
    <row r="2401" spans="11:14" x14ac:dyDescent="0.2">
      <c r="K2401" s="333"/>
      <c r="L2401" s="334"/>
      <c r="M2401" s="332"/>
      <c r="N2401" s="335"/>
    </row>
    <row r="2402" spans="11:14" x14ac:dyDescent="0.2">
      <c r="K2402" s="333"/>
      <c r="L2402" s="334"/>
      <c r="M2402" s="332"/>
      <c r="N2402" s="335"/>
    </row>
    <row r="2403" spans="11:14" x14ac:dyDescent="0.2">
      <c r="K2403" s="333"/>
      <c r="L2403" s="334"/>
      <c r="M2403" s="332"/>
      <c r="N2403" s="335"/>
    </row>
    <row r="2404" spans="11:14" x14ac:dyDescent="0.2">
      <c r="K2404" s="333"/>
      <c r="L2404" s="334"/>
      <c r="M2404" s="332"/>
      <c r="N2404" s="335"/>
    </row>
    <row r="2405" spans="11:14" x14ac:dyDescent="0.2">
      <c r="K2405" s="333"/>
      <c r="L2405" s="334"/>
      <c r="M2405" s="332"/>
      <c r="N2405" s="335"/>
    </row>
    <row r="2406" spans="11:14" x14ac:dyDescent="0.2">
      <c r="K2406" s="333"/>
      <c r="L2406" s="334"/>
      <c r="M2406" s="332"/>
      <c r="N2406" s="335"/>
    </row>
    <row r="2407" spans="11:14" x14ac:dyDescent="0.2">
      <c r="K2407" s="333"/>
      <c r="L2407" s="334"/>
      <c r="M2407" s="332"/>
      <c r="N2407" s="335"/>
    </row>
    <row r="2408" spans="11:14" x14ac:dyDescent="0.2">
      <c r="K2408" s="333"/>
      <c r="L2408" s="334"/>
      <c r="M2408" s="332"/>
      <c r="N2408" s="335"/>
    </row>
    <row r="2409" spans="11:14" x14ac:dyDescent="0.2">
      <c r="K2409" s="333"/>
      <c r="L2409" s="334"/>
      <c r="M2409" s="332"/>
      <c r="N2409" s="335"/>
    </row>
    <row r="2410" spans="11:14" x14ac:dyDescent="0.2">
      <c r="K2410" s="333"/>
      <c r="L2410" s="334"/>
      <c r="M2410" s="332"/>
      <c r="N2410" s="335"/>
    </row>
    <row r="2411" spans="11:14" x14ac:dyDescent="0.2">
      <c r="K2411" s="333"/>
      <c r="L2411" s="334"/>
      <c r="M2411" s="332"/>
      <c r="N2411" s="335"/>
    </row>
    <row r="2412" spans="11:14" x14ac:dyDescent="0.2">
      <c r="K2412" s="333"/>
      <c r="L2412" s="334"/>
      <c r="M2412" s="332"/>
      <c r="N2412" s="335"/>
    </row>
    <row r="2413" spans="11:14" x14ac:dyDescent="0.2">
      <c r="K2413" s="333"/>
      <c r="L2413" s="334"/>
      <c r="M2413" s="332"/>
      <c r="N2413" s="335"/>
    </row>
    <row r="2414" spans="11:14" x14ac:dyDescent="0.2">
      <c r="K2414" s="333"/>
      <c r="L2414" s="334"/>
      <c r="M2414" s="332"/>
      <c r="N2414" s="335"/>
    </row>
    <row r="2415" spans="11:14" x14ac:dyDescent="0.2">
      <c r="K2415" s="333"/>
      <c r="L2415" s="334"/>
      <c r="M2415" s="332"/>
      <c r="N2415" s="335"/>
    </row>
    <row r="2416" spans="11:14" x14ac:dyDescent="0.2">
      <c r="K2416" s="333"/>
      <c r="L2416" s="334"/>
      <c r="M2416" s="332"/>
      <c r="N2416" s="335"/>
    </row>
    <row r="2417" spans="11:14" x14ac:dyDescent="0.2">
      <c r="K2417" s="333"/>
      <c r="L2417" s="334"/>
      <c r="M2417" s="332"/>
      <c r="N2417" s="335"/>
    </row>
    <row r="2418" spans="11:14" x14ac:dyDescent="0.2">
      <c r="K2418" s="333"/>
      <c r="L2418" s="334"/>
      <c r="M2418" s="332"/>
      <c r="N2418" s="335"/>
    </row>
    <row r="2419" spans="11:14" x14ac:dyDescent="0.2">
      <c r="K2419" s="333"/>
      <c r="L2419" s="334"/>
      <c r="M2419" s="332"/>
      <c r="N2419" s="335"/>
    </row>
    <row r="2420" spans="11:14" x14ac:dyDescent="0.2">
      <c r="K2420" s="333"/>
      <c r="L2420" s="334"/>
      <c r="M2420" s="332"/>
      <c r="N2420" s="335"/>
    </row>
    <row r="2421" spans="11:14" x14ac:dyDescent="0.2">
      <c r="K2421" s="333"/>
      <c r="L2421" s="334"/>
      <c r="M2421" s="332"/>
      <c r="N2421" s="335"/>
    </row>
    <row r="2422" spans="11:14" x14ac:dyDescent="0.2">
      <c r="K2422" s="333"/>
      <c r="L2422" s="334"/>
      <c r="M2422" s="332"/>
      <c r="N2422" s="335"/>
    </row>
    <row r="2423" spans="11:14" x14ac:dyDescent="0.2">
      <c r="K2423" s="333"/>
      <c r="L2423" s="334"/>
      <c r="M2423" s="332"/>
      <c r="N2423" s="335"/>
    </row>
    <row r="2424" spans="11:14" x14ac:dyDescent="0.2">
      <c r="K2424" s="333"/>
      <c r="L2424" s="334"/>
      <c r="M2424" s="332"/>
      <c r="N2424" s="335"/>
    </row>
    <row r="2425" spans="11:14" x14ac:dyDescent="0.2">
      <c r="K2425" s="333"/>
      <c r="L2425" s="334"/>
      <c r="M2425" s="332"/>
      <c r="N2425" s="335"/>
    </row>
    <row r="2426" spans="11:14" x14ac:dyDescent="0.2">
      <c r="K2426" s="333"/>
      <c r="L2426" s="334"/>
      <c r="M2426" s="332"/>
      <c r="N2426" s="335"/>
    </row>
    <row r="2427" spans="11:14" x14ac:dyDescent="0.2">
      <c r="K2427" s="333"/>
      <c r="L2427" s="334"/>
      <c r="M2427" s="332"/>
      <c r="N2427" s="335"/>
    </row>
    <row r="2428" spans="11:14" x14ac:dyDescent="0.2">
      <c r="K2428" s="333"/>
      <c r="L2428" s="334"/>
      <c r="M2428" s="332"/>
      <c r="N2428" s="335"/>
    </row>
    <row r="2429" spans="11:14" x14ac:dyDescent="0.2">
      <c r="K2429" s="333"/>
      <c r="L2429" s="334"/>
      <c r="M2429" s="332"/>
      <c r="N2429" s="335"/>
    </row>
    <row r="2430" spans="11:14" x14ac:dyDescent="0.2">
      <c r="K2430" s="333"/>
      <c r="L2430" s="334"/>
      <c r="M2430" s="332"/>
      <c r="N2430" s="335"/>
    </row>
    <row r="2431" spans="11:14" x14ac:dyDescent="0.2">
      <c r="K2431" s="333"/>
      <c r="L2431" s="334"/>
      <c r="M2431" s="332"/>
      <c r="N2431" s="335"/>
    </row>
    <row r="2432" spans="11:14" x14ac:dyDescent="0.2">
      <c r="K2432" s="333"/>
      <c r="L2432" s="334"/>
      <c r="M2432" s="332"/>
      <c r="N2432" s="335"/>
    </row>
    <row r="2433" spans="11:14" x14ac:dyDescent="0.2">
      <c r="K2433" s="333"/>
      <c r="L2433" s="334"/>
      <c r="M2433" s="332"/>
      <c r="N2433" s="335"/>
    </row>
    <row r="2434" spans="11:14" x14ac:dyDescent="0.2">
      <c r="K2434" s="333"/>
      <c r="L2434" s="334"/>
      <c r="M2434" s="332"/>
      <c r="N2434" s="335"/>
    </row>
    <row r="2435" spans="11:14" x14ac:dyDescent="0.2">
      <c r="K2435" s="333"/>
      <c r="L2435" s="334"/>
      <c r="M2435" s="332"/>
      <c r="N2435" s="335"/>
    </row>
    <row r="2436" spans="11:14" x14ac:dyDescent="0.2">
      <c r="K2436" s="333"/>
      <c r="L2436" s="334"/>
      <c r="M2436" s="332"/>
      <c r="N2436" s="335"/>
    </row>
    <row r="2437" spans="11:14" x14ac:dyDescent="0.2">
      <c r="K2437" s="333"/>
      <c r="L2437" s="334"/>
      <c r="M2437" s="332"/>
      <c r="N2437" s="335"/>
    </row>
    <row r="2438" spans="11:14" x14ac:dyDescent="0.2">
      <c r="K2438" s="333"/>
      <c r="L2438" s="334"/>
      <c r="M2438" s="332"/>
      <c r="N2438" s="335"/>
    </row>
    <row r="2439" spans="11:14" x14ac:dyDescent="0.2">
      <c r="K2439" s="333"/>
      <c r="L2439" s="334"/>
      <c r="M2439" s="332"/>
      <c r="N2439" s="335"/>
    </row>
    <row r="2440" spans="11:14" x14ac:dyDescent="0.2">
      <c r="K2440" s="333"/>
      <c r="L2440" s="334"/>
      <c r="M2440" s="332"/>
      <c r="N2440" s="335"/>
    </row>
    <row r="2441" spans="11:14" x14ac:dyDescent="0.2">
      <c r="K2441" s="333"/>
      <c r="L2441" s="334"/>
      <c r="M2441" s="332"/>
      <c r="N2441" s="335"/>
    </row>
    <row r="2442" spans="11:14" x14ac:dyDescent="0.2">
      <c r="K2442" s="333"/>
      <c r="L2442" s="334"/>
      <c r="M2442" s="332"/>
      <c r="N2442" s="335"/>
    </row>
    <row r="2443" spans="11:14" x14ac:dyDescent="0.2">
      <c r="K2443" s="333"/>
      <c r="L2443" s="334"/>
      <c r="M2443" s="332"/>
      <c r="N2443" s="335"/>
    </row>
    <row r="2444" spans="11:14" x14ac:dyDescent="0.2">
      <c r="K2444" s="333"/>
      <c r="L2444" s="334"/>
      <c r="M2444" s="332"/>
      <c r="N2444" s="335"/>
    </row>
    <row r="2445" spans="11:14" x14ac:dyDescent="0.2">
      <c r="K2445" s="333"/>
      <c r="L2445" s="334"/>
      <c r="M2445" s="332"/>
      <c r="N2445" s="335"/>
    </row>
    <row r="2446" spans="11:14" x14ac:dyDescent="0.2">
      <c r="K2446" s="333"/>
      <c r="L2446" s="334"/>
      <c r="M2446" s="332"/>
      <c r="N2446" s="335"/>
    </row>
    <row r="2447" spans="11:14" x14ac:dyDescent="0.2">
      <c r="K2447" s="333"/>
      <c r="L2447" s="334"/>
      <c r="M2447" s="332"/>
      <c r="N2447" s="335"/>
    </row>
    <row r="2448" spans="11:14" x14ac:dyDescent="0.2">
      <c r="K2448" s="333"/>
      <c r="L2448" s="334"/>
      <c r="M2448" s="332"/>
      <c r="N2448" s="335"/>
    </row>
    <row r="2449" spans="11:14" x14ac:dyDescent="0.2">
      <c r="K2449" s="333"/>
      <c r="L2449" s="334"/>
      <c r="M2449" s="332"/>
      <c r="N2449" s="335"/>
    </row>
    <row r="2450" spans="11:14" x14ac:dyDescent="0.2">
      <c r="K2450" s="333"/>
      <c r="L2450" s="334"/>
      <c r="M2450" s="332"/>
      <c r="N2450" s="335"/>
    </row>
    <row r="2451" spans="11:14" x14ac:dyDescent="0.2">
      <c r="K2451" s="333"/>
      <c r="L2451" s="334"/>
      <c r="M2451" s="332"/>
      <c r="N2451" s="335"/>
    </row>
    <row r="2452" spans="11:14" x14ac:dyDescent="0.2">
      <c r="K2452" s="333"/>
      <c r="L2452" s="334"/>
      <c r="M2452" s="332"/>
      <c r="N2452" s="335"/>
    </row>
    <row r="2453" spans="11:14" x14ac:dyDescent="0.2">
      <c r="K2453" s="333"/>
      <c r="L2453" s="334"/>
      <c r="M2453" s="332"/>
      <c r="N2453" s="335"/>
    </row>
    <row r="2454" spans="11:14" x14ac:dyDescent="0.2">
      <c r="K2454" s="333"/>
      <c r="L2454" s="334"/>
      <c r="M2454" s="332"/>
      <c r="N2454" s="335"/>
    </row>
    <row r="2455" spans="11:14" x14ac:dyDescent="0.2">
      <c r="K2455" s="333"/>
      <c r="L2455" s="334"/>
      <c r="M2455" s="332"/>
      <c r="N2455" s="335"/>
    </row>
    <row r="2456" spans="11:14" x14ac:dyDescent="0.2">
      <c r="K2456" s="333"/>
      <c r="L2456" s="334"/>
      <c r="M2456" s="332"/>
      <c r="N2456" s="335"/>
    </row>
    <row r="2457" spans="11:14" x14ac:dyDescent="0.2">
      <c r="K2457" s="333"/>
      <c r="L2457" s="334"/>
      <c r="M2457" s="332"/>
      <c r="N2457" s="335"/>
    </row>
    <row r="2458" spans="11:14" x14ac:dyDescent="0.2">
      <c r="K2458" s="333"/>
      <c r="L2458" s="334"/>
      <c r="M2458" s="332"/>
      <c r="N2458" s="335"/>
    </row>
    <row r="2459" spans="11:14" x14ac:dyDescent="0.2">
      <c r="K2459" s="333"/>
      <c r="L2459" s="334"/>
      <c r="M2459" s="332"/>
      <c r="N2459" s="335"/>
    </row>
    <row r="2460" spans="11:14" x14ac:dyDescent="0.2">
      <c r="K2460" s="333"/>
      <c r="L2460" s="334"/>
      <c r="M2460" s="332"/>
      <c r="N2460" s="335"/>
    </row>
    <row r="2461" spans="11:14" x14ac:dyDescent="0.2">
      <c r="K2461" s="333"/>
      <c r="L2461" s="334"/>
      <c r="M2461" s="332"/>
      <c r="N2461" s="335"/>
    </row>
    <row r="2462" spans="11:14" x14ac:dyDescent="0.2">
      <c r="K2462" s="333"/>
      <c r="L2462" s="334"/>
      <c r="M2462" s="332"/>
      <c r="N2462" s="335"/>
    </row>
    <row r="2463" spans="11:14" x14ac:dyDescent="0.2">
      <c r="K2463" s="333"/>
      <c r="L2463" s="334"/>
      <c r="M2463" s="332"/>
      <c r="N2463" s="335"/>
    </row>
    <row r="2464" spans="11:14" x14ac:dyDescent="0.2">
      <c r="K2464" s="333"/>
      <c r="L2464" s="334"/>
      <c r="M2464" s="332"/>
      <c r="N2464" s="335"/>
    </row>
    <row r="2465" spans="11:14" x14ac:dyDescent="0.2">
      <c r="K2465" s="333"/>
      <c r="L2465" s="334"/>
      <c r="M2465" s="332"/>
      <c r="N2465" s="335"/>
    </row>
    <row r="2466" spans="11:14" x14ac:dyDescent="0.2">
      <c r="K2466" s="333"/>
      <c r="L2466" s="334"/>
      <c r="M2466" s="332"/>
      <c r="N2466" s="335"/>
    </row>
    <row r="2467" spans="11:14" x14ac:dyDescent="0.2">
      <c r="K2467" s="333"/>
      <c r="L2467" s="334"/>
      <c r="M2467" s="332"/>
      <c r="N2467" s="335"/>
    </row>
    <row r="2468" spans="11:14" x14ac:dyDescent="0.2">
      <c r="K2468" s="333"/>
      <c r="L2468" s="334"/>
      <c r="M2468" s="332"/>
      <c r="N2468" s="335"/>
    </row>
    <row r="2469" spans="11:14" x14ac:dyDescent="0.2">
      <c r="K2469" s="333"/>
      <c r="L2469" s="334"/>
      <c r="M2469" s="332"/>
      <c r="N2469" s="335"/>
    </row>
    <row r="2470" spans="11:14" x14ac:dyDescent="0.2">
      <c r="K2470" s="333"/>
      <c r="L2470" s="334"/>
      <c r="M2470" s="332"/>
      <c r="N2470" s="335"/>
    </row>
    <row r="2471" spans="11:14" x14ac:dyDescent="0.2">
      <c r="K2471" s="333"/>
      <c r="L2471" s="334"/>
      <c r="M2471" s="332"/>
      <c r="N2471" s="335"/>
    </row>
    <row r="2472" spans="11:14" x14ac:dyDescent="0.2">
      <c r="K2472" s="333"/>
      <c r="L2472" s="334"/>
      <c r="M2472" s="332"/>
      <c r="N2472" s="335"/>
    </row>
    <row r="2473" spans="11:14" x14ac:dyDescent="0.2">
      <c r="K2473" s="333"/>
      <c r="L2473" s="334"/>
      <c r="M2473" s="332"/>
      <c r="N2473" s="335"/>
    </row>
    <row r="2474" spans="11:14" x14ac:dyDescent="0.2">
      <c r="K2474" s="333"/>
      <c r="L2474" s="334"/>
      <c r="M2474" s="332"/>
      <c r="N2474" s="335"/>
    </row>
    <row r="2475" spans="11:14" x14ac:dyDescent="0.2">
      <c r="K2475" s="333"/>
      <c r="L2475" s="334"/>
      <c r="M2475" s="332"/>
      <c r="N2475" s="335"/>
    </row>
    <row r="2476" spans="11:14" x14ac:dyDescent="0.2">
      <c r="K2476" s="333"/>
      <c r="L2476" s="334"/>
      <c r="M2476" s="332"/>
      <c r="N2476" s="335"/>
    </row>
    <row r="2477" spans="11:14" x14ac:dyDescent="0.2">
      <c r="K2477" s="333"/>
      <c r="L2477" s="334"/>
      <c r="M2477" s="332"/>
      <c r="N2477" s="335"/>
    </row>
    <row r="2478" spans="11:14" x14ac:dyDescent="0.2">
      <c r="K2478" s="333"/>
      <c r="L2478" s="334"/>
      <c r="M2478" s="332"/>
      <c r="N2478" s="335"/>
    </row>
    <row r="2479" spans="11:14" x14ac:dyDescent="0.2">
      <c r="K2479" s="333"/>
      <c r="L2479" s="334"/>
      <c r="M2479" s="332"/>
      <c r="N2479" s="335"/>
    </row>
    <row r="2480" spans="11:14" x14ac:dyDescent="0.2">
      <c r="K2480" s="333"/>
      <c r="L2480" s="334"/>
      <c r="M2480" s="332"/>
      <c r="N2480" s="335"/>
    </row>
    <row r="2481" spans="11:14" x14ac:dyDescent="0.2">
      <c r="K2481" s="333"/>
      <c r="L2481" s="334"/>
      <c r="M2481" s="332"/>
      <c r="N2481" s="335"/>
    </row>
    <row r="2482" spans="11:14" x14ac:dyDescent="0.2">
      <c r="K2482" s="333"/>
      <c r="L2482" s="334"/>
      <c r="M2482" s="332"/>
      <c r="N2482" s="335"/>
    </row>
    <row r="2483" spans="11:14" x14ac:dyDescent="0.2">
      <c r="K2483" s="333"/>
      <c r="L2483" s="334"/>
      <c r="M2483" s="332"/>
      <c r="N2483" s="335"/>
    </row>
    <row r="2484" spans="11:14" x14ac:dyDescent="0.2">
      <c r="K2484" s="333"/>
      <c r="L2484" s="334"/>
      <c r="M2484" s="332"/>
      <c r="N2484" s="335"/>
    </row>
    <row r="2485" spans="11:14" x14ac:dyDescent="0.2">
      <c r="K2485" s="333"/>
      <c r="L2485" s="334"/>
      <c r="M2485" s="332"/>
      <c r="N2485" s="335"/>
    </row>
    <row r="2486" spans="11:14" x14ac:dyDescent="0.2">
      <c r="K2486" s="333"/>
      <c r="L2486" s="334"/>
      <c r="M2486" s="332"/>
      <c r="N2486" s="335"/>
    </row>
    <row r="2487" spans="11:14" x14ac:dyDescent="0.2">
      <c r="K2487" s="333"/>
      <c r="L2487" s="334"/>
      <c r="M2487" s="332"/>
      <c r="N2487" s="335"/>
    </row>
    <row r="2488" spans="11:14" x14ac:dyDescent="0.2">
      <c r="K2488" s="333"/>
      <c r="L2488" s="334"/>
      <c r="M2488" s="332"/>
      <c r="N2488" s="335"/>
    </row>
    <row r="2489" spans="11:14" x14ac:dyDescent="0.2">
      <c r="K2489" s="333"/>
      <c r="L2489" s="334"/>
      <c r="M2489" s="332"/>
      <c r="N2489" s="335"/>
    </row>
    <row r="2490" spans="11:14" x14ac:dyDescent="0.2">
      <c r="K2490" s="333"/>
      <c r="L2490" s="334"/>
      <c r="M2490" s="332"/>
      <c r="N2490" s="335"/>
    </row>
    <row r="2491" spans="11:14" x14ac:dyDescent="0.2">
      <c r="K2491" s="333"/>
      <c r="L2491" s="334"/>
      <c r="M2491" s="332"/>
      <c r="N2491" s="335"/>
    </row>
    <row r="2492" spans="11:14" x14ac:dyDescent="0.2">
      <c r="K2492" s="333"/>
      <c r="L2492" s="334"/>
      <c r="M2492" s="332"/>
      <c r="N2492" s="335"/>
    </row>
    <row r="2493" spans="11:14" x14ac:dyDescent="0.2">
      <c r="K2493" s="333"/>
      <c r="L2493" s="334"/>
      <c r="M2493" s="332"/>
      <c r="N2493" s="335"/>
    </row>
    <row r="2494" spans="11:14" x14ac:dyDescent="0.2">
      <c r="K2494" s="333"/>
      <c r="L2494" s="334"/>
      <c r="M2494" s="332"/>
      <c r="N2494" s="335"/>
    </row>
    <row r="2495" spans="11:14" x14ac:dyDescent="0.2">
      <c r="K2495" s="333"/>
      <c r="L2495" s="334"/>
      <c r="M2495" s="332"/>
      <c r="N2495" s="335"/>
    </row>
    <row r="2496" spans="11:14" x14ac:dyDescent="0.2">
      <c r="K2496" s="333"/>
      <c r="L2496" s="334"/>
      <c r="M2496" s="332"/>
      <c r="N2496" s="335"/>
    </row>
    <row r="2497" spans="11:14" x14ac:dyDescent="0.2">
      <c r="K2497" s="333"/>
      <c r="L2497" s="334"/>
      <c r="M2497" s="332"/>
      <c r="N2497" s="335"/>
    </row>
    <row r="2498" spans="11:14" x14ac:dyDescent="0.2">
      <c r="K2498" s="333"/>
      <c r="L2498" s="334"/>
      <c r="M2498" s="332"/>
      <c r="N2498" s="335"/>
    </row>
    <row r="2499" spans="11:14" x14ac:dyDescent="0.2">
      <c r="K2499" s="333"/>
      <c r="L2499" s="334"/>
      <c r="M2499" s="332"/>
      <c r="N2499" s="335"/>
    </row>
    <row r="2500" spans="11:14" x14ac:dyDescent="0.2">
      <c r="K2500" s="333"/>
      <c r="L2500" s="334"/>
      <c r="M2500" s="332"/>
      <c r="N2500" s="335"/>
    </row>
    <row r="2501" spans="11:14" x14ac:dyDescent="0.2">
      <c r="K2501" s="333"/>
      <c r="L2501" s="334"/>
      <c r="M2501" s="332"/>
      <c r="N2501" s="335"/>
    </row>
    <row r="2502" spans="11:14" x14ac:dyDescent="0.2">
      <c r="K2502" s="333"/>
      <c r="L2502" s="334"/>
      <c r="M2502" s="332"/>
      <c r="N2502" s="335"/>
    </row>
    <row r="2503" spans="11:14" x14ac:dyDescent="0.2">
      <c r="K2503" s="333"/>
      <c r="L2503" s="334"/>
      <c r="M2503" s="332"/>
      <c r="N2503" s="335"/>
    </row>
    <row r="2504" spans="11:14" x14ac:dyDescent="0.2">
      <c r="K2504" s="333"/>
      <c r="L2504" s="334"/>
      <c r="M2504" s="332"/>
      <c r="N2504" s="335"/>
    </row>
    <row r="2505" spans="11:14" x14ac:dyDescent="0.2">
      <c r="K2505" s="333"/>
      <c r="L2505" s="334"/>
      <c r="M2505" s="332"/>
      <c r="N2505" s="335"/>
    </row>
    <row r="2506" spans="11:14" x14ac:dyDescent="0.2">
      <c r="K2506" s="333"/>
      <c r="L2506" s="334"/>
      <c r="M2506" s="332"/>
      <c r="N2506" s="335"/>
    </row>
    <row r="2507" spans="11:14" x14ac:dyDescent="0.2">
      <c r="K2507" s="333"/>
      <c r="L2507" s="334"/>
      <c r="M2507" s="332"/>
      <c r="N2507" s="335"/>
    </row>
    <row r="2508" spans="11:14" x14ac:dyDescent="0.2">
      <c r="K2508" s="333"/>
      <c r="L2508" s="334"/>
      <c r="M2508" s="332"/>
      <c r="N2508" s="335"/>
    </row>
    <row r="2509" spans="11:14" x14ac:dyDescent="0.2">
      <c r="K2509" s="333"/>
      <c r="L2509" s="334"/>
      <c r="M2509" s="332"/>
      <c r="N2509" s="335"/>
    </row>
    <row r="2510" spans="11:14" x14ac:dyDescent="0.2">
      <c r="K2510" s="333"/>
      <c r="L2510" s="334"/>
      <c r="M2510" s="332"/>
      <c r="N2510" s="335"/>
    </row>
    <row r="2511" spans="11:14" x14ac:dyDescent="0.2">
      <c r="K2511" s="333"/>
      <c r="L2511" s="334"/>
      <c r="M2511" s="332"/>
      <c r="N2511" s="335"/>
    </row>
    <row r="2512" spans="11:14" x14ac:dyDescent="0.2">
      <c r="K2512" s="333"/>
      <c r="L2512" s="334"/>
      <c r="M2512" s="332"/>
      <c r="N2512" s="335"/>
    </row>
    <row r="2513" spans="11:14" x14ac:dyDescent="0.2">
      <c r="K2513" s="333"/>
      <c r="L2513" s="334"/>
      <c r="M2513" s="332"/>
      <c r="N2513" s="335"/>
    </row>
    <row r="2514" spans="11:14" x14ac:dyDescent="0.2">
      <c r="K2514" s="333"/>
      <c r="L2514" s="334"/>
      <c r="M2514" s="332"/>
      <c r="N2514" s="335"/>
    </row>
    <row r="2515" spans="11:14" x14ac:dyDescent="0.2">
      <c r="K2515" s="333"/>
      <c r="L2515" s="334"/>
      <c r="M2515" s="332"/>
      <c r="N2515" s="335"/>
    </row>
    <row r="2516" spans="11:14" x14ac:dyDescent="0.2">
      <c r="K2516" s="333"/>
      <c r="L2516" s="334"/>
      <c r="M2516" s="332"/>
      <c r="N2516" s="335"/>
    </row>
    <row r="2517" spans="11:14" x14ac:dyDescent="0.2">
      <c r="K2517" s="333"/>
      <c r="L2517" s="334"/>
      <c r="M2517" s="332"/>
      <c r="N2517" s="335"/>
    </row>
    <row r="2518" spans="11:14" x14ac:dyDescent="0.2">
      <c r="K2518" s="333"/>
      <c r="L2518" s="334"/>
      <c r="M2518" s="332"/>
      <c r="N2518" s="335"/>
    </row>
    <row r="2519" spans="11:14" x14ac:dyDescent="0.2">
      <c r="K2519" s="333"/>
      <c r="L2519" s="334"/>
      <c r="M2519" s="332"/>
      <c r="N2519" s="335"/>
    </row>
    <row r="2520" spans="11:14" x14ac:dyDescent="0.2">
      <c r="K2520" s="333"/>
      <c r="L2520" s="334"/>
      <c r="M2520" s="332"/>
      <c r="N2520" s="335"/>
    </row>
    <row r="2521" spans="11:14" x14ac:dyDescent="0.2">
      <c r="K2521" s="333"/>
      <c r="L2521" s="334"/>
      <c r="M2521" s="332"/>
      <c r="N2521" s="335"/>
    </row>
    <row r="2522" spans="11:14" x14ac:dyDescent="0.2">
      <c r="K2522" s="333"/>
      <c r="L2522" s="334"/>
      <c r="M2522" s="332"/>
      <c r="N2522" s="335"/>
    </row>
    <row r="2523" spans="11:14" x14ac:dyDescent="0.2">
      <c r="K2523" s="333"/>
      <c r="L2523" s="334"/>
      <c r="M2523" s="332"/>
      <c r="N2523" s="335"/>
    </row>
    <row r="2524" spans="11:14" x14ac:dyDescent="0.2">
      <c r="K2524" s="333"/>
      <c r="L2524" s="334"/>
      <c r="M2524" s="332"/>
      <c r="N2524" s="335"/>
    </row>
    <row r="2525" spans="11:14" x14ac:dyDescent="0.2">
      <c r="K2525" s="333"/>
      <c r="L2525" s="334"/>
      <c r="M2525" s="332"/>
      <c r="N2525" s="335"/>
    </row>
    <row r="2526" spans="11:14" x14ac:dyDescent="0.2">
      <c r="K2526" s="333"/>
      <c r="L2526" s="334"/>
      <c r="M2526" s="332"/>
      <c r="N2526" s="335"/>
    </row>
    <row r="2527" spans="11:14" x14ac:dyDescent="0.2">
      <c r="K2527" s="333"/>
      <c r="L2527" s="334"/>
      <c r="M2527" s="332"/>
      <c r="N2527" s="335"/>
    </row>
    <row r="2528" spans="11:14" x14ac:dyDescent="0.2">
      <c r="K2528" s="333"/>
      <c r="L2528" s="334"/>
      <c r="M2528" s="332"/>
      <c r="N2528" s="335"/>
    </row>
    <row r="2529" spans="11:14" x14ac:dyDescent="0.2">
      <c r="K2529" s="333"/>
      <c r="L2529" s="334"/>
      <c r="M2529" s="332"/>
      <c r="N2529" s="335"/>
    </row>
    <row r="2530" spans="11:14" x14ac:dyDescent="0.2">
      <c r="K2530" s="333"/>
      <c r="L2530" s="334"/>
      <c r="M2530" s="332"/>
      <c r="N2530" s="335"/>
    </row>
    <row r="2531" spans="11:14" x14ac:dyDescent="0.2">
      <c r="K2531" s="333"/>
      <c r="L2531" s="334"/>
      <c r="M2531" s="332"/>
      <c r="N2531" s="335"/>
    </row>
    <row r="2532" spans="11:14" x14ac:dyDescent="0.2">
      <c r="K2532" s="333"/>
      <c r="L2532" s="334"/>
      <c r="M2532" s="332"/>
      <c r="N2532" s="335"/>
    </row>
    <row r="2533" spans="11:14" x14ac:dyDescent="0.2">
      <c r="K2533" s="333"/>
      <c r="L2533" s="334"/>
      <c r="M2533" s="332"/>
      <c r="N2533" s="335"/>
    </row>
    <row r="2534" spans="11:14" x14ac:dyDescent="0.2">
      <c r="K2534" s="333"/>
      <c r="L2534" s="334"/>
      <c r="M2534" s="332"/>
      <c r="N2534" s="335"/>
    </row>
    <row r="2535" spans="11:14" x14ac:dyDescent="0.2">
      <c r="K2535" s="333"/>
      <c r="L2535" s="334"/>
      <c r="M2535" s="332"/>
      <c r="N2535" s="335"/>
    </row>
    <row r="2536" spans="11:14" x14ac:dyDescent="0.2">
      <c r="K2536" s="333"/>
      <c r="L2536" s="334"/>
      <c r="M2536" s="332"/>
      <c r="N2536" s="335"/>
    </row>
    <row r="2537" spans="11:14" x14ac:dyDescent="0.2">
      <c r="K2537" s="333"/>
      <c r="L2537" s="334"/>
      <c r="M2537" s="332"/>
      <c r="N2537" s="335"/>
    </row>
    <row r="2538" spans="11:14" x14ac:dyDescent="0.2">
      <c r="K2538" s="333"/>
      <c r="L2538" s="334"/>
      <c r="M2538" s="332"/>
      <c r="N2538" s="335"/>
    </row>
    <row r="2539" spans="11:14" x14ac:dyDescent="0.2">
      <c r="K2539" s="333"/>
      <c r="L2539" s="334"/>
      <c r="M2539" s="332"/>
      <c r="N2539" s="335"/>
    </row>
    <row r="2540" spans="11:14" x14ac:dyDescent="0.2">
      <c r="K2540" s="333"/>
      <c r="L2540" s="334"/>
      <c r="M2540" s="332"/>
      <c r="N2540" s="335"/>
    </row>
    <row r="2541" spans="11:14" x14ac:dyDescent="0.2">
      <c r="K2541" s="333"/>
      <c r="L2541" s="334"/>
      <c r="M2541" s="332"/>
      <c r="N2541" s="335"/>
    </row>
    <row r="2542" spans="11:14" x14ac:dyDescent="0.2">
      <c r="K2542" s="333"/>
      <c r="L2542" s="334"/>
      <c r="M2542" s="332"/>
      <c r="N2542" s="335"/>
    </row>
    <row r="2543" spans="11:14" x14ac:dyDescent="0.2">
      <c r="K2543" s="333"/>
      <c r="L2543" s="334"/>
      <c r="M2543" s="332"/>
      <c r="N2543" s="335"/>
    </row>
    <row r="2544" spans="11:14" x14ac:dyDescent="0.2">
      <c r="K2544" s="333"/>
      <c r="L2544" s="334"/>
      <c r="M2544" s="332"/>
      <c r="N2544" s="335"/>
    </row>
    <row r="2545" spans="11:14" x14ac:dyDescent="0.2">
      <c r="K2545" s="333"/>
      <c r="L2545" s="334"/>
      <c r="M2545" s="332"/>
      <c r="N2545" s="335"/>
    </row>
    <row r="2546" spans="11:14" x14ac:dyDescent="0.2">
      <c r="K2546" s="333"/>
      <c r="L2546" s="334"/>
      <c r="M2546" s="332"/>
      <c r="N2546" s="335"/>
    </row>
    <row r="2547" spans="11:14" x14ac:dyDescent="0.2">
      <c r="K2547" s="333"/>
      <c r="L2547" s="334"/>
      <c r="M2547" s="332"/>
      <c r="N2547" s="335"/>
    </row>
    <row r="2548" spans="11:14" x14ac:dyDescent="0.2">
      <c r="K2548" s="333"/>
      <c r="L2548" s="334"/>
      <c r="M2548" s="332"/>
      <c r="N2548" s="335"/>
    </row>
    <row r="2549" spans="11:14" x14ac:dyDescent="0.2">
      <c r="K2549" s="333"/>
      <c r="L2549" s="334"/>
      <c r="M2549" s="332"/>
      <c r="N2549" s="335"/>
    </row>
    <row r="2550" spans="11:14" x14ac:dyDescent="0.2">
      <c r="K2550" s="333"/>
      <c r="L2550" s="334"/>
      <c r="M2550" s="332"/>
      <c r="N2550" s="335"/>
    </row>
    <row r="2551" spans="11:14" x14ac:dyDescent="0.2">
      <c r="K2551" s="333"/>
      <c r="L2551" s="334"/>
      <c r="M2551" s="332"/>
      <c r="N2551" s="335"/>
    </row>
    <row r="2552" spans="11:14" x14ac:dyDescent="0.2">
      <c r="K2552" s="333"/>
      <c r="L2552" s="334"/>
      <c r="M2552" s="332"/>
      <c r="N2552" s="335"/>
    </row>
    <row r="2553" spans="11:14" x14ac:dyDescent="0.2">
      <c r="K2553" s="333"/>
      <c r="L2553" s="334"/>
      <c r="M2553" s="332"/>
      <c r="N2553" s="335"/>
    </row>
    <row r="2554" spans="11:14" x14ac:dyDescent="0.2">
      <c r="K2554" s="333"/>
      <c r="L2554" s="334"/>
      <c r="M2554" s="332"/>
      <c r="N2554" s="335"/>
    </row>
    <row r="2555" spans="11:14" x14ac:dyDescent="0.2">
      <c r="K2555" s="333"/>
      <c r="L2555" s="334"/>
      <c r="M2555" s="332"/>
      <c r="N2555" s="335"/>
    </row>
    <row r="2556" spans="11:14" x14ac:dyDescent="0.2">
      <c r="K2556" s="333"/>
      <c r="L2556" s="334"/>
      <c r="M2556" s="332"/>
      <c r="N2556" s="335"/>
    </row>
    <row r="2557" spans="11:14" x14ac:dyDescent="0.2">
      <c r="K2557" s="333"/>
      <c r="L2557" s="334"/>
      <c r="M2557" s="332"/>
      <c r="N2557" s="335"/>
    </row>
    <row r="2558" spans="11:14" x14ac:dyDescent="0.2">
      <c r="K2558" s="333"/>
      <c r="L2558" s="334"/>
      <c r="M2558" s="332"/>
      <c r="N2558" s="335"/>
    </row>
    <row r="2559" spans="11:14" x14ac:dyDescent="0.2">
      <c r="K2559" s="333"/>
      <c r="L2559" s="334"/>
      <c r="M2559" s="332"/>
      <c r="N2559" s="335"/>
    </row>
    <row r="2560" spans="11:14" x14ac:dyDescent="0.2">
      <c r="K2560" s="333"/>
      <c r="L2560" s="334"/>
      <c r="M2560" s="332"/>
      <c r="N2560" s="335"/>
    </row>
    <row r="2561" spans="11:14" x14ac:dyDescent="0.2">
      <c r="K2561" s="333"/>
      <c r="L2561" s="334"/>
      <c r="M2561" s="332"/>
      <c r="N2561" s="335"/>
    </row>
    <row r="2562" spans="11:14" x14ac:dyDescent="0.2">
      <c r="K2562" s="333"/>
      <c r="L2562" s="334"/>
      <c r="M2562" s="332"/>
      <c r="N2562" s="335"/>
    </row>
    <row r="2563" spans="11:14" x14ac:dyDescent="0.2">
      <c r="K2563" s="333"/>
      <c r="L2563" s="334"/>
      <c r="M2563" s="332"/>
      <c r="N2563" s="335"/>
    </row>
    <row r="2564" spans="11:14" x14ac:dyDescent="0.2">
      <c r="K2564" s="333"/>
      <c r="L2564" s="334"/>
      <c r="M2564" s="332"/>
      <c r="N2564" s="335"/>
    </row>
    <row r="2565" spans="11:14" x14ac:dyDescent="0.2">
      <c r="K2565" s="333"/>
      <c r="L2565" s="334"/>
      <c r="M2565" s="332"/>
      <c r="N2565" s="335"/>
    </row>
    <row r="2566" spans="11:14" x14ac:dyDescent="0.2">
      <c r="K2566" s="333"/>
      <c r="L2566" s="334"/>
      <c r="M2566" s="332"/>
      <c r="N2566" s="335"/>
    </row>
    <row r="2567" spans="11:14" x14ac:dyDescent="0.2">
      <c r="K2567" s="333"/>
      <c r="L2567" s="334"/>
      <c r="M2567" s="332"/>
      <c r="N2567" s="335"/>
    </row>
    <row r="2568" spans="11:14" x14ac:dyDescent="0.2">
      <c r="K2568" s="333"/>
      <c r="L2568" s="334"/>
      <c r="M2568" s="332"/>
      <c r="N2568" s="335"/>
    </row>
    <row r="2569" spans="11:14" x14ac:dyDescent="0.2">
      <c r="K2569" s="333"/>
      <c r="L2569" s="334"/>
      <c r="M2569" s="332"/>
      <c r="N2569" s="335"/>
    </row>
    <row r="2570" spans="11:14" x14ac:dyDescent="0.2">
      <c r="K2570" s="333"/>
      <c r="L2570" s="334"/>
      <c r="M2570" s="332"/>
      <c r="N2570" s="335"/>
    </row>
    <row r="2571" spans="11:14" x14ac:dyDescent="0.2">
      <c r="K2571" s="333"/>
      <c r="L2571" s="334"/>
      <c r="M2571" s="332"/>
      <c r="N2571" s="335"/>
    </row>
    <row r="2572" spans="11:14" x14ac:dyDescent="0.2">
      <c r="K2572" s="333"/>
      <c r="L2572" s="334"/>
      <c r="M2572" s="332"/>
      <c r="N2572" s="335"/>
    </row>
    <row r="2573" spans="11:14" x14ac:dyDescent="0.2">
      <c r="K2573" s="333"/>
      <c r="L2573" s="334"/>
      <c r="M2573" s="332"/>
      <c r="N2573" s="335"/>
    </row>
    <row r="2574" spans="11:14" x14ac:dyDescent="0.2">
      <c r="K2574" s="333"/>
      <c r="L2574" s="334"/>
      <c r="M2574" s="332"/>
      <c r="N2574" s="335"/>
    </row>
    <row r="2575" spans="11:14" x14ac:dyDescent="0.2">
      <c r="K2575" s="333"/>
      <c r="L2575" s="334"/>
      <c r="M2575" s="332"/>
      <c r="N2575" s="335"/>
    </row>
    <row r="2576" spans="11:14" x14ac:dyDescent="0.2">
      <c r="K2576" s="333"/>
      <c r="L2576" s="334"/>
      <c r="M2576" s="332"/>
      <c r="N2576" s="335"/>
    </row>
    <row r="2577" spans="11:14" x14ac:dyDescent="0.2">
      <c r="K2577" s="333"/>
      <c r="L2577" s="334"/>
      <c r="M2577" s="332"/>
      <c r="N2577" s="335"/>
    </row>
    <row r="2578" spans="11:14" x14ac:dyDescent="0.2">
      <c r="K2578" s="333"/>
      <c r="L2578" s="334"/>
      <c r="M2578" s="332"/>
      <c r="N2578" s="335"/>
    </row>
    <row r="2579" spans="11:14" x14ac:dyDescent="0.2">
      <c r="K2579" s="333"/>
      <c r="L2579" s="334"/>
      <c r="M2579" s="332"/>
      <c r="N2579" s="335"/>
    </row>
    <row r="2580" spans="11:14" x14ac:dyDescent="0.2">
      <c r="K2580" s="333"/>
      <c r="L2580" s="334"/>
      <c r="M2580" s="332"/>
      <c r="N2580" s="335"/>
    </row>
    <row r="2581" spans="11:14" x14ac:dyDescent="0.2">
      <c r="K2581" s="333"/>
      <c r="L2581" s="334"/>
      <c r="M2581" s="332"/>
      <c r="N2581" s="335"/>
    </row>
    <row r="2582" spans="11:14" x14ac:dyDescent="0.2">
      <c r="K2582" s="333"/>
      <c r="L2582" s="334"/>
      <c r="M2582" s="332"/>
      <c r="N2582" s="335"/>
    </row>
    <row r="2583" spans="11:14" x14ac:dyDescent="0.2">
      <c r="K2583" s="333"/>
      <c r="L2583" s="334"/>
      <c r="M2583" s="332"/>
      <c r="N2583" s="335"/>
    </row>
    <row r="2584" spans="11:14" x14ac:dyDescent="0.2">
      <c r="K2584" s="333"/>
      <c r="L2584" s="334"/>
      <c r="M2584" s="332"/>
      <c r="N2584" s="335"/>
    </row>
    <row r="2585" spans="11:14" x14ac:dyDescent="0.2">
      <c r="K2585" s="333"/>
      <c r="L2585" s="334"/>
      <c r="M2585" s="332"/>
      <c r="N2585" s="335"/>
    </row>
    <row r="2586" spans="11:14" x14ac:dyDescent="0.2">
      <c r="K2586" s="333"/>
      <c r="L2586" s="334"/>
      <c r="M2586" s="332"/>
      <c r="N2586" s="335"/>
    </row>
    <row r="2587" spans="11:14" x14ac:dyDescent="0.2">
      <c r="K2587" s="333"/>
      <c r="L2587" s="334"/>
      <c r="M2587" s="332"/>
      <c r="N2587" s="335"/>
    </row>
    <row r="2588" spans="11:14" x14ac:dyDescent="0.2">
      <c r="K2588" s="333"/>
      <c r="L2588" s="334"/>
      <c r="M2588" s="332"/>
      <c r="N2588" s="335"/>
    </row>
    <row r="2589" spans="11:14" x14ac:dyDescent="0.2">
      <c r="K2589" s="333"/>
      <c r="L2589" s="334"/>
      <c r="M2589" s="332"/>
      <c r="N2589" s="335"/>
    </row>
    <row r="2590" spans="11:14" x14ac:dyDescent="0.2">
      <c r="K2590" s="333"/>
      <c r="L2590" s="334"/>
      <c r="M2590" s="332"/>
      <c r="N2590" s="335"/>
    </row>
    <row r="2591" spans="11:14" x14ac:dyDescent="0.2">
      <c r="K2591" s="333"/>
      <c r="L2591" s="334"/>
      <c r="M2591" s="332"/>
      <c r="N2591" s="335"/>
    </row>
    <row r="2592" spans="11:14" x14ac:dyDescent="0.2">
      <c r="K2592" s="333"/>
      <c r="L2592" s="334"/>
      <c r="M2592" s="332"/>
      <c r="N2592" s="335"/>
    </row>
    <row r="2593" spans="11:14" x14ac:dyDescent="0.2">
      <c r="K2593" s="333"/>
      <c r="L2593" s="334"/>
      <c r="M2593" s="332"/>
      <c r="N2593" s="335"/>
    </row>
    <row r="2594" spans="11:14" x14ac:dyDescent="0.2">
      <c r="K2594" s="333"/>
      <c r="L2594" s="334"/>
      <c r="M2594" s="332"/>
      <c r="N2594" s="335"/>
    </row>
    <row r="2595" spans="11:14" x14ac:dyDescent="0.2">
      <c r="K2595" s="333"/>
      <c r="L2595" s="334"/>
      <c r="M2595" s="332"/>
      <c r="N2595" s="335"/>
    </row>
    <row r="2596" spans="11:14" x14ac:dyDescent="0.2">
      <c r="K2596" s="333"/>
      <c r="L2596" s="334"/>
      <c r="M2596" s="332"/>
      <c r="N2596" s="335"/>
    </row>
    <row r="2597" spans="11:14" x14ac:dyDescent="0.2">
      <c r="K2597" s="333"/>
      <c r="L2597" s="334"/>
      <c r="M2597" s="332"/>
      <c r="N2597" s="335"/>
    </row>
    <row r="2598" spans="11:14" x14ac:dyDescent="0.2">
      <c r="K2598" s="333"/>
      <c r="L2598" s="334"/>
      <c r="M2598" s="332"/>
      <c r="N2598" s="335"/>
    </row>
    <row r="2599" spans="11:14" x14ac:dyDescent="0.2">
      <c r="K2599" s="333"/>
      <c r="L2599" s="334"/>
      <c r="M2599" s="332"/>
      <c r="N2599" s="335"/>
    </row>
    <row r="2600" spans="11:14" x14ac:dyDescent="0.2">
      <c r="K2600" s="333"/>
      <c r="L2600" s="334"/>
      <c r="M2600" s="332"/>
      <c r="N2600" s="335"/>
    </row>
    <row r="2601" spans="11:14" x14ac:dyDescent="0.2">
      <c r="K2601" s="333"/>
      <c r="L2601" s="334"/>
      <c r="M2601" s="332"/>
      <c r="N2601" s="335"/>
    </row>
    <row r="2602" spans="11:14" x14ac:dyDescent="0.2">
      <c r="K2602" s="333"/>
      <c r="L2602" s="334"/>
      <c r="M2602" s="332"/>
      <c r="N2602" s="335"/>
    </row>
    <row r="2603" spans="11:14" x14ac:dyDescent="0.2">
      <c r="K2603" s="333"/>
      <c r="L2603" s="334"/>
      <c r="M2603" s="332"/>
      <c r="N2603" s="335"/>
    </row>
    <row r="2604" spans="11:14" x14ac:dyDescent="0.2">
      <c r="K2604" s="333"/>
      <c r="L2604" s="334"/>
      <c r="M2604" s="332"/>
      <c r="N2604" s="335"/>
    </row>
    <row r="2605" spans="11:14" x14ac:dyDescent="0.2">
      <c r="K2605" s="333"/>
      <c r="L2605" s="334"/>
      <c r="M2605" s="332"/>
      <c r="N2605" s="335"/>
    </row>
    <row r="2606" spans="11:14" x14ac:dyDescent="0.2">
      <c r="K2606" s="333"/>
      <c r="L2606" s="334"/>
      <c r="M2606" s="332"/>
      <c r="N2606" s="335"/>
    </row>
    <row r="2607" spans="11:14" x14ac:dyDescent="0.2">
      <c r="K2607" s="333"/>
      <c r="L2607" s="334"/>
      <c r="M2607" s="332"/>
      <c r="N2607" s="335"/>
    </row>
    <row r="2608" spans="11:14" x14ac:dyDescent="0.2">
      <c r="K2608" s="333"/>
      <c r="L2608" s="334"/>
      <c r="M2608" s="332"/>
      <c r="N2608" s="335"/>
    </row>
    <row r="2609" spans="11:14" x14ac:dyDescent="0.2">
      <c r="K2609" s="333"/>
      <c r="L2609" s="334"/>
      <c r="M2609" s="332"/>
      <c r="N2609" s="335"/>
    </row>
    <row r="2610" spans="11:14" x14ac:dyDescent="0.2">
      <c r="K2610" s="333"/>
      <c r="L2610" s="334"/>
      <c r="M2610" s="332"/>
      <c r="N2610" s="335"/>
    </row>
    <row r="2611" spans="11:14" x14ac:dyDescent="0.2">
      <c r="K2611" s="333"/>
      <c r="L2611" s="334"/>
      <c r="M2611" s="332"/>
      <c r="N2611" s="335"/>
    </row>
    <row r="2612" spans="11:14" x14ac:dyDescent="0.2">
      <c r="K2612" s="333"/>
      <c r="L2612" s="334"/>
      <c r="M2612" s="332"/>
      <c r="N2612" s="335"/>
    </row>
    <row r="2613" spans="11:14" x14ac:dyDescent="0.2">
      <c r="K2613" s="333"/>
      <c r="L2613" s="334"/>
      <c r="M2613" s="332"/>
      <c r="N2613" s="335"/>
    </row>
    <row r="2614" spans="11:14" x14ac:dyDescent="0.2">
      <c r="K2614" s="333"/>
      <c r="L2614" s="334"/>
      <c r="M2614" s="332"/>
      <c r="N2614" s="335"/>
    </row>
    <row r="2615" spans="11:14" x14ac:dyDescent="0.2">
      <c r="K2615" s="333"/>
      <c r="L2615" s="334"/>
      <c r="M2615" s="332"/>
      <c r="N2615" s="335"/>
    </row>
    <row r="2616" spans="11:14" x14ac:dyDescent="0.2">
      <c r="K2616" s="333"/>
      <c r="L2616" s="334"/>
      <c r="M2616" s="332"/>
      <c r="N2616" s="335"/>
    </row>
    <row r="2617" spans="11:14" x14ac:dyDescent="0.2">
      <c r="K2617" s="333"/>
      <c r="L2617" s="334"/>
      <c r="M2617" s="332"/>
      <c r="N2617" s="335"/>
    </row>
    <row r="2618" spans="11:14" x14ac:dyDescent="0.2">
      <c r="K2618" s="333"/>
      <c r="L2618" s="334"/>
      <c r="M2618" s="332"/>
      <c r="N2618" s="335"/>
    </row>
    <row r="2619" spans="11:14" x14ac:dyDescent="0.2">
      <c r="K2619" s="333"/>
      <c r="L2619" s="334"/>
      <c r="M2619" s="332"/>
      <c r="N2619" s="335"/>
    </row>
    <row r="2620" spans="11:14" x14ac:dyDescent="0.2">
      <c r="K2620" s="333"/>
      <c r="L2620" s="334"/>
      <c r="M2620" s="332"/>
      <c r="N2620" s="335"/>
    </row>
    <row r="2621" spans="11:14" x14ac:dyDescent="0.2">
      <c r="K2621" s="333"/>
      <c r="L2621" s="334"/>
      <c r="M2621" s="332"/>
      <c r="N2621" s="335"/>
    </row>
    <row r="2622" spans="11:14" x14ac:dyDescent="0.2">
      <c r="K2622" s="333"/>
      <c r="L2622" s="334"/>
      <c r="M2622" s="332"/>
      <c r="N2622" s="335"/>
    </row>
    <row r="2623" spans="11:14" x14ac:dyDescent="0.2">
      <c r="K2623" s="333"/>
      <c r="L2623" s="334"/>
      <c r="M2623" s="332"/>
      <c r="N2623" s="335"/>
    </row>
    <row r="2624" spans="11:14" x14ac:dyDescent="0.2">
      <c r="K2624" s="333"/>
      <c r="L2624" s="334"/>
      <c r="M2624" s="332"/>
      <c r="N2624" s="335"/>
    </row>
    <row r="2625" spans="11:14" x14ac:dyDescent="0.2">
      <c r="K2625" s="333"/>
      <c r="L2625" s="334"/>
      <c r="M2625" s="332"/>
      <c r="N2625" s="335"/>
    </row>
    <row r="2626" spans="11:14" x14ac:dyDescent="0.2">
      <c r="K2626" s="333"/>
      <c r="L2626" s="334"/>
      <c r="M2626" s="332"/>
      <c r="N2626" s="335"/>
    </row>
    <row r="2627" spans="11:14" x14ac:dyDescent="0.2">
      <c r="K2627" s="333"/>
      <c r="L2627" s="334"/>
      <c r="M2627" s="332"/>
      <c r="N2627" s="335"/>
    </row>
    <row r="2628" spans="11:14" x14ac:dyDescent="0.2">
      <c r="K2628" s="333"/>
      <c r="L2628" s="334"/>
      <c r="M2628" s="332"/>
      <c r="N2628" s="335"/>
    </row>
    <row r="2629" spans="11:14" x14ac:dyDescent="0.2">
      <c r="K2629" s="333"/>
      <c r="L2629" s="334"/>
      <c r="M2629" s="332"/>
      <c r="N2629" s="335"/>
    </row>
    <row r="2630" spans="11:14" x14ac:dyDescent="0.2">
      <c r="K2630" s="333"/>
      <c r="L2630" s="334"/>
      <c r="M2630" s="332"/>
      <c r="N2630" s="335"/>
    </row>
    <row r="2631" spans="11:14" x14ac:dyDescent="0.2">
      <c r="K2631" s="333"/>
      <c r="L2631" s="334"/>
      <c r="M2631" s="332"/>
      <c r="N2631" s="335"/>
    </row>
    <row r="2632" spans="11:14" x14ac:dyDescent="0.2">
      <c r="K2632" s="333"/>
      <c r="L2632" s="334"/>
      <c r="M2632" s="332"/>
      <c r="N2632" s="335"/>
    </row>
    <row r="2633" spans="11:14" x14ac:dyDescent="0.2">
      <c r="K2633" s="333"/>
      <c r="L2633" s="334"/>
      <c r="M2633" s="332"/>
      <c r="N2633" s="335"/>
    </row>
    <row r="2634" spans="11:14" x14ac:dyDescent="0.2">
      <c r="K2634" s="333"/>
      <c r="L2634" s="334"/>
      <c r="M2634" s="332"/>
      <c r="N2634" s="335"/>
    </row>
    <row r="2635" spans="11:14" x14ac:dyDescent="0.2">
      <c r="K2635" s="333"/>
      <c r="L2635" s="334"/>
      <c r="M2635" s="332"/>
      <c r="N2635" s="335"/>
    </row>
    <row r="2636" spans="11:14" x14ac:dyDescent="0.2">
      <c r="K2636" s="333"/>
      <c r="L2636" s="334"/>
      <c r="M2636" s="332"/>
      <c r="N2636" s="335"/>
    </row>
    <row r="2637" spans="11:14" x14ac:dyDescent="0.2">
      <c r="K2637" s="333"/>
      <c r="L2637" s="334"/>
      <c r="M2637" s="332"/>
      <c r="N2637" s="335"/>
    </row>
    <row r="2638" spans="11:14" x14ac:dyDescent="0.2">
      <c r="K2638" s="333"/>
      <c r="L2638" s="334"/>
      <c r="M2638" s="332"/>
      <c r="N2638" s="335"/>
    </row>
    <row r="2639" spans="11:14" x14ac:dyDescent="0.2">
      <c r="K2639" s="333"/>
      <c r="L2639" s="334"/>
      <c r="M2639" s="332"/>
      <c r="N2639" s="335"/>
    </row>
    <row r="2640" spans="11:14" x14ac:dyDescent="0.2">
      <c r="K2640" s="333"/>
      <c r="L2640" s="334"/>
      <c r="M2640" s="332"/>
      <c r="N2640" s="335"/>
    </row>
    <row r="2641" spans="11:14" x14ac:dyDescent="0.2">
      <c r="K2641" s="333"/>
      <c r="L2641" s="334"/>
      <c r="M2641" s="332"/>
      <c r="N2641" s="335"/>
    </row>
    <row r="2642" spans="11:14" x14ac:dyDescent="0.2">
      <c r="K2642" s="333"/>
      <c r="L2642" s="334"/>
      <c r="M2642" s="332"/>
      <c r="N2642" s="335"/>
    </row>
    <row r="2643" spans="11:14" x14ac:dyDescent="0.2">
      <c r="K2643" s="333"/>
      <c r="L2643" s="334"/>
      <c r="M2643" s="332"/>
      <c r="N2643" s="335"/>
    </row>
    <row r="2644" spans="11:14" x14ac:dyDescent="0.2">
      <c r="K2644" s="333"/>
      <c r="L2644" s="334"/>
      <c r="M2644" s="332"/>
      <c r="N2644" s="335"/>
    </row>
    <row r="2645" spans="11:14" x14ac:dyDescent="0.2">
      <c r="K2645" s="333"/>
      <c r="L2645" s="334"/>
      <c r="M2645" s="332"/>
      <c r="N2645" s="335"/>
    </row>
    <row r="2646" spans="11:14" x14ac:dyDescent="0.2">
      <c r="K2646" s="333"/>
      <c r="L2646" s="334"/>
      <c r="M2646" s="332"/>
      <c r="N2646" s="335"/>
    </row>
    <row r="2647" spans="11:14" x14ac:dyDescent="0.2">
      <c r="K2647" s="333"/>
      <c r="L2647" s="334"/>
      <c r="M2647" s="332"/>
      <c r="N2647" s="335"/>
    </row>
    <row r="2648" spans="11:14" x14ac:dyDescent="0.2">
      <c r="K2648" s="333"/>
      <c r="L2648" s="334"/>
      <c r="M2648" s="332"/>
      <c r="N2648" s="335"/>
    </row>
    <row r="2649" spans="11:14" x14ac:dyDescent="0.2">
      <c r="K2649" s="333"/>
      <c r="L2649" s="334"/>
      <c r="M2649" s="332"/>
      <c r="N2649" s="335"/>
    </row>
    <row r="2650" spans="11:14" x14ac:dyDescent="0.2">
      <c r="K2650" s="333"/>
      <c r="L2650" s="334"/>
      <c r="M2650" s="332"/>
      <c r="N2650" s="335"/>
    </row>
    <row r="2651" spans="11:14" x14ac:dyDescent="0.2">
      <c r="K2651" s="333"/>
      <c r="L2651" s="334"/>
      <c r="M2651" s="332"/>
      <c r="N2651" s="335"/>
    </row>
    <row r="2652" spans="11:14" x14ac:dyDescent="0.2">
      <c r="K2652" s="333"/>
      <c r="L2652" s="334"/>
      <c r="M2652" s="332"/>
      <c r="N2652" s="335"/>
    </row>
    <row r="2653" spans="11:14" x14ac:dyDescent="0.2">
      <c r="K2653" s="333"/>
      <c r="L2653" s="334"/>
      <c r="M2653" s="332"/>
      <c r="N2653" s="335"/>
    </row>
    <row r="2654" spans="11:14" x14ac:dyDescent="0.2">
      <c r="K2654" s="333"/>
      <c r="L2654" s="334"/>
      <c r="M2654" s="332"/>
      <c r="N2654" s="335"/>
    </row>
    <row r="2655" spans="11:14" x14ac:dyDescent="0.2">
      <c r="K2655" s="333"/>
      <c r="L2655" s="334"/>
      <c r="M2655" s="332"/>
      <c r="N2655" s="335"/>
    </row>
    <row r="2656" spans="11:14" x14ac:dyDescent="0.2">
      <c r="K2656" s="333"/>
      <c r="L2656" s="334"/>
      <c r="M2656" s="332"/>
      <c r="N2656" s="335"/>
    </row>
    <row r="2657" spans="11:14" x14ac:dyDescent="0.2">
      <c r="K2657" s="333"/>
      <c r="L2657" s="334"/>
      <c r="M2657" s="332"/>
      <c r="N2657" s="335"/>
    </row>
    <row r="2658" spans="11:14" x14ac:dyDescent="0.2">
      <c r="K2658" s="333"/>
      <c r="L2658" s="334"/>
      <c r="M2658" s="332"/>
      <c r="N2658" s="335"/>
    </row>
    <row r="2659" spans="11:14" x14ac:dyDescent="0.2">
      <c r="K2659" s="333"/>
      <c r="L2659" s="334"/>
      <c r="M2659" s="332"/>
      <c r="N2659" s="335"/>
    </row>
    <row r="2660" spans="11:14" x14ac:dyDescent="0.2">
      <c r="K2660" s="333"/>
      <c r="L2660" s="334"/>
      <c r="M2660" s="332"/>
      <c r="N2660" s="335"/>
    </row>
    <row r="2661" spans="11:14" x14ac:dyDescent="0.2">
      <c r="K2661" s="333"/>
      <c r="L2661" s="334"/>
      <c r="M2661" s="332"/>
      <c r="N2661" s="335"/>
    </row>
    <row r="2662" spans="11:14" x14ac:dyDescent="0.2">
      <c r="K2662" s="333"/>
      <c r="L2662" s="334"/>
      <c r="M2662" s="332"/>
      <c r="N2662" s="335"/>
    </row>
    <row r="2663" spans="11:14" x14ac:dyDescent="0.2">
      <c r="K2663" s="333"/>
      <c r="L2663" s="334"/>
      <c r="M2663" s="332"/>
      <c r="N2663" s="335"/>
    </row>
    <row r="2664" spans="11:14" x14ac:dyDescent="0.2">
      <c r="K2664" s="333"/>
      <c r="L2664" s="334"/>
      <c r="M2664" s="332"/>
      <c r="N2664" s="335"/>
    </row>
    <row r="2665" spans="11:14" x14ac:dyDescent="0.2">
      <c r="K2665" s="333"/>
      <c r="L2665" s="334"/>
      <c r="M2665" s="332"/>
      <c r="N2665" s="335"/>
    </row>
    <row r="2666" spans="11:14" x14ac:dyDescent="0.2">
      <c r="K2666" s="333"/>
      <c r="L2666" s="334"/>
      <c r="M2666" s="332"/>
      <c r="N2666" s="335"/>
    </row>
    <row r="2667" spans="11:14" x14ac:dyDescent="0.2">
      <c r="K2667" s="333"/>
      <c r="L2667" s="334"/>
      <c r="M2667" s="332"/>
      <c r="N2667" s="335"/>
    </row>
    <row r="2668" spans="11:14" x14ac:dyDescent="0.2">
      <c r="K2668" s="333"/>
      <c r="L2668" s="334"/>
      <c r="M2668" s="332"/>
      <c r="N2668" s="335"/>
    </row>
    <row r="2669" spans="11:14" x14ac:dyDescent="0.2">
      <c r="K2669" s="333"/>
      <c r="L2669" s="334"/>
      <c r="M2669" s="332"/>
      <c r="N2669" s="335"/>
    </row>
    <row r="2670" spans="11:14" x14ac:dyDescent="0.2">
      <c r="K2670" s="333"/>
      <c r="L2670" s="334"/>
      <c r="M2670" s="332"/>
      <c r="N2670" s="335"/>
    </row>
    <row r="2671" spans="11:14" x14ac:dyDescent="0.2">
      <c r="K2671" s="333"/>
      <c r="L2671" s="334"/>
      <c r="M2671" s="332"/>
      <c r="N2671" s="335"/>
    </row>
    <row r="2672" spans="11:14" x14ac:dyDescent="0.2">
      <c r="K2672" s="333"/>
      <c r="L2672" s="334"/>
      <c r="M2672" s="332"/>
      <c r="N2672" s="335"/>
    </row>
    <row r="2673" spans="11:14" x14ac:dyDescent="0.2">
      <c r="K2673" s="333"/>
      <c r="L2673" s="334"/>
      <c r="M2673" s="332"/>
      <c r="N2673" s="335"/>
    </row>
    <row r="2674" spans="11:14" x14ac:dyDescent="0.2">
      <c r="K2674" s="333"/>
      <c r="L2674" s="334"/>
      <c r="M2674" s="332"/>
      <c r="N2674" s="335"/>
    </row>
    <row r="2675" spans="11:14" x14ac:dyDescent="0.2">
      <c r="K2675" s="333"/>
      <c r="L2675" s="334"/>
      <c r="M2675" s="332"/>
      <c r="N2675" s="335"/>
    </row>
    <row r="2676" spans="11:14" x14ac:dyDescent="0.2">
      <c r="K2676" s="333"/>
      <c r="L2676" s="334"/>
      <c r="M2676" s="332"/>
      <c r="N2676" s="335"/>
    </row>
    <row r="2677" spans="11:14" x14ac:dyDescent="0.2">
      <c r="K2677" s="333"/>
      <c r="L2677" s="334"/>
      <c r="M2677" s="332"/>
      <c r="N2677" s="335"/>
    </row>
    <row r="2678" spans="11:14" x14ac:dyDescent="0.2">
      <c r="K2678" s="333"/>
      <c r="L2678" s="334"/>
      <c r="M2678" s="332"/>
      <c r="N2678" s="335"/>
    </row>
    <row r="2679" spans="11:14" x14ac:dyDescent="0.2">
      <c r="K2679" s="333"/>
      <c r="L2679" s="334"/>
      <c r="M2679" s="332"/>
      <c r="N2679" s="335"/>
    </row>
    <row r="2680" spans="11:14" x14ac:dyDescent="0.2">
      <c r="K2680" s="333"/>
      <c r="L2680" s="334"/>
      <c r="M2680" s="332"/>
      <c r="N2680" s="335"/>
    </row>
    <row r="2681" spans="11:14" x14ac:dyDescent="0.2">
      <c r="K2681" s="333"/>
      <c r="L2681" s="334"/>
      <c r="M2681" s="332"/>
      <c r="N2681" s="335"/>
    </row>
    <row r="2682" spans="11:14" x14ac:dyDescent="0.2">
      <c r="K2682" s="333"/>
      <c r="L2682" s="334"/>
      <c r="M2682" s="332"/>
      <c r="N2682" s="335"/>
    </row>
    <row r="2683" spans="11:14" x14ac:dyDescent="0.2">
      <c r="K2683" s="333"/>
      <c r="L2683" s="334"/>
      <c r="M2683" s="332"/>
      <c r="N2683" s="335"/>
    </row>
    <row r="2684" spans="11:14" x14ac:dyDescent="0.2">
      <c r="K2684" s="333"/>
      <c r="L2684" s="334"/>
      <c r="M2684" s="332"/>
      <c r="N2684" s="335"/>
    </row>
    <row r="2685" spans="11:14" x14ac:dyDescent="0.2">
      <c r="K2685" s="333"/>
      <c r="L2685" s="334"/>
      <c r="M2685" s="332"/>
      <c r="N2685" s="335"/>
    </row>
    <row r="2686" spans="11:14" x14ac:dyDescent="0.2">
      <c r="K2686" s="333"/>
      <c r="L2686" s="334"/>
      <c r="M2686" s="332"/>
      <c r="N2686" s="335"/>
    </row>
    <row r="2687" spans="11:14" x14ac:dyDescent="0.2">
      <c r="K2687" s="333"/>
      <c r="L2687" s="334"/>
      <c r="M2687" s="332"/>
      <c r="N2687" s="335"/>
    </row>
    <row r="2688" spans="11:14" x14ac:dyDescent="0.2">
      <c r="K2688" s="333"/>
      <c r="L2688" s="334"/>
      <c r="M2688" s="332"/>
      <c r="N2688" s="335"/>
    </row>
    <row r="2689" spans="11:14" x14ac:dyDescent="0.2">
      <c r="K2689" s="333"/>
      <c r="L2689" s="334"/>
      <c r="M2689" s="332"/>
      <c r="N2689" s="335"/>
    </row>
    <row r="2690" spans="11:14" x14ac:dyDescent="0.2">
      <c r="K2690" s="333"/>
      <c r="L2690" s="334"/>
      <c r="M2690" s="332"/>
      <c r="N2690" s="335"/>
    </row>
    <row r="2691" spans="11:14" x14ac:dyDescent="0.2">
      <c r="K2691" s="333"/>
      <c r="L2691" s="334"/>
      <c r="M2691" s="332"/>
      <c r="N2691" s="335"/>
    </row>
    <row r="2692" spans="11:14" x14ac:dyDescent="0.2">
      <c r="K2692" s="333"/>
      <c r="L2692" s="334"/>
      <c r="M2692" s="332"/>
      <c r="N2692" s="335"/>
    </row>
    <row r="2693" spans="11:14" x14ac:dyDescent="0.2">
      <c r="K2693" s="333"/>
      <c r="L2693" s="334"/>
      <c r="M2693" s="332"/>
      <c r="N2693" s="335"/>
    </row>
    <row r="2694" spans="11:14" x14ac:dyDescent="0.2">
      <c r="K2694" s="333"/>
      <c r="L2694" s="334"/>
      <c r="M2694" s="332"/>
      <c r="N2694" s="335"/>
    </row>
    <row r="2695" spans="11:14" x14ac:dyDescent="0.2">
      <c r="K2695" s="333"/>
      <c r="L2695" s="334"/>
      <c r="M2695" s="332"/>
      <c r="N2695" s="335"/>
    </row>
    <row r="2696" spans="11:14" x14ac:dyDescent="0.2">
      <c r="K2696" s="333"/>
      <c r="L2696" s="334"/>
      <c r="M2696" s="332"/>
      <c r="N2696" s="335"/>
    </row>
    <row r="2697" spans="11:14" x14ac:dyDescent="0.2">
      <c r="K2697" s="333"/>
      <c r="L2697" s="334"/>
      <c r="M2697" s="332"/>
      <c r="N2697" s="335"/>
    </row>
    <row r="2698" spans="11:14" x14ac:dyDescent="0.2">
      <c r="K2698" s="333"/>
      <c r="L2698" s="334"/>
      <c r="M2698" s="332"/>
      <c r="N2698" s="335"/>
    </row>
    <row r="2699" spans="11:14" x14ac:dyDescent="0.2">
      <c r="K2699" s="333"/>
      <c r="L2699" s="334"/>
      <c r="M2699" s="332"/>
      <c r="N2699" s="335"/>
    </row>
    <row r="2700" spans="11:14" x14ac:dyDescent="0.2">
      <c r="K2700" s="333"/>
      <c r="L2700" s="334"/>
      <c r="M2700" s="332"/>
      <c r="N2700" s="335"/>
    </row>
    <row r="2701" spans="11:14" x14ac:dyDescent="0.2">
      <c r="K2701" s="333"/>
      <c r="L2701" s="334"/>
      <c r="M2701" s="332"/>
      <c r="N2701" s="335"/>
    </row>
    <row r="2702" spans="11:14" x14ac:dyDescent="0.2">
      <c r="K2702" s="333"/>
      <c r="L2702" s="334"/>
      <c r="M2702" s="332"/>
      <c r="N2702" s="335"/>
    </row>
    <row r="2703" spans="11:14" x14ac:dyDescent="0.2">
      <c r="K2703" s="333"/>
      <c r="L2703" s="334"/>
      <c r="M2703" s="332"/>
      <c r="N2703" s="335"/>
    </row>
    <row r="2704" spans="11:14" x14ac:dyDescent="0.2">
      <c r="K2704" s="333"/>
      <c r="L2704" s="334"/>
      <c r="M2704" s="332"/>
      <c r="N2704" s="335"/>
    </row>
    <row r="2705" spans="11:14" x14ac:dyDescent="0.2">
      <c r="K2705" s="333"/>
      <c r="L2705" s="334"/>
      <c r="M2705" s="332"/>
      <c r="N2705" s="335"/>
    </row>
    <row r="2706" spans="11:14" x14ac:dyDescent="0.2">
      <c r="K2706" s="333"/>
      <c r="L2706" s="334"/>
      <c r="M2706" s="332"/>
      <c r="N2706" s="335"/>
    </row>
    <row r="2707" spans="11:14" x14ac:dyDescent="0.2">
      <c r="K2707" s="333"/>
      <c r="L2707" s="334"/>
      <c r="M2707" s="332"/>
      <c r="N2707" s="335"/>
    </row>
    <row r="2708" spans="11:14" x14ac:dyDescent="0.2">
      <c r="K2708" s="333"/>
      <c r="L2708" s="334"/>
      <c r="M2708" s="332"/>
      <c r="N2708" s="335"/>
    </row>
    <row r="2709" spans="11:14" x14ac:dyDescent="0.2">
      <c r="K2709" s="333"/>
      <c r="L2709" s="334"/>
      <c r="M2709" s="332"/>
      <c r="N2709" s="335"/>
    </row>
    <row r="2710" spans="11:14" x14ac:dyDescent="0.2">
      <c r="K2710" s="333"/>
      <c r="L2710" s="334"/>
      <c r="M2710" s="332"/>
      <c r="N2710" s="335"/>
    </row>
    <row r="2711" spans="11:14" x14ac:dyDescent="0.2">
      <c r="K2711" s="333"/>
      <c r="L2711" s="334"/>
      <c r="M2711" s="332"/>
      <c r="N2711" s="335"/>
    </row>
    <row r="2712" spans="11:14" x14ac:dyDescent="0.2">
      <c r="K2712" s="333"/>
      <c r="L2712" s="334"/>
      <c r="M2712" s="332"/>
      <c r="N2712" s="335"/>
    </row>
    <row r="2713" spans="11:14" x14ac:dyDescent="0.2">
      <c r="K2713" s="333"/>
      <c r="L2713" s="334"/>
      <c r="M2713" s="332"/>
      <c r="N2713" s="335"/>
    </row>
    <row r="2714" spans="11:14" x14ac:dyDescent="0.2">
      <c r="K2714" s="333"/>
      <c r="L2714" s="334"/>
      <c r="M2714" s="332"/>
      <c r="N2714" s="335"/>
    </row>
    <row r="2715" spans="11:14" x14ac:dyDescent="0.2">
      <c r="K2715" s="333"/>
      <c r="L2715" s="334"/>
      <c r="M2715" s="332"/>
      <c r="N2715" s="335"/>
    </row>
    <row r="2716" spans="11:14" x14ac:dyDescent="0.2">
      <c r="K2716" s="333"/>
      <c r="L2716" s="334"/>
      <c r="M2716" s="332"/>
      <c r="N2716" s="335"/>
    </row>
    <row r="2717" spans="11:14" x14ac:dyDescent="0.2">
      <c r="K2717" s="333"/>
      <c r="L2717" s="334"/>
      <c r="M2717" s="332"/>
      <c r="N2717" s="335"/>
    </row>
    <row r="2718" spans="11:14" x14ac:dyDescent="0.2">
      <c r="K2718" s="333"/>
      <c r="L2718" s="334"/>
      <c r="M2718" s="332"/>
      <c r="N2718" s="335"/>
    </row>
    <row r="2719" spans="11:14" x14ac:dyDescent="0.2">
      <c r="K2719" s="333"/>
      <c r="L2719" s="334"/>
      <c r="M2719" s="332"/>
      <c r="N2719" s="335"/>
    </row>
    <row r="2720" spans="11:14" x14ac:dyDescent="0.2">
      <c r="K2720" s="333"/>
      <c r="L2720" s="334"/>
      <c r="M2720" s="332"/>
      <c r="N2720" s="335"/>
    </row>
    <row r="2721" spans="11:14" x14ac:dyDescent="0.2">
      <c r="K2721" s="333"/>
      <c r="L2721" s="334"/>
      <c r="M2721" s="332"/>
      <c r="N2721" s="335"/>
    </row>
    <row r="2722" spans="11:14" x14ac:dyDescent="0.2">
      <c r="K2722" s="333"/>
      <c r="L2722" s="334"/>
      <c r="M2722" s="332"/>
      <c r="N2722" s="335"/>
    </row>
    <row r="2723" spans="11:14" x14ac:dyDescent="0.2">
      <c r="K2723" s="333"/>
      <c r="L2723" s="334"/>
      <c r="M2723" s="332"/>
      <c r="N2723" s="335"/>
    </row>
    <row r="2724" spans="11:14" x14ac:dyDescent="0.2">
      <c r="K2724" s="333"/>
      <c r="L2724" s="334"/>
      <c r="M2724" s="332"/>
      <c r="N2724" s="335"/>
    </row>
    <row r="2725" spans="11:14" x14ac:dyDescent="0.2">
      <c r="K2725" s="333"/>
      <c r="L2725" s="334"/>
      <c r="M2725" s="332"/>
      <c r="N2725" s="335"/>
    </row>
    <row r="2726" spans="11:14" x14ac:dyDescent="0.2">
      <c r="K2726" s="333"/>
      <c r="L2726" s="334"/>
      <c r="M2726" s="332"/>
      <c r="N2726" s="335"/>
    </row>
    <row r="2727" spans="11:14" x14ac:dyDescent="0.2">
      <c r="K2727" s="333"/>
      <c r="L2727" s="334"/>
      <c r="M2727" s="332"/>
      <c r="N2727" s="335"/>
    </row>
    <row r="2728" spans="11:14" x14ac:dyDescent="0.2">
      <c r="K2728" s="333"/>
      <c r="L2728" s="334"/>
      <c r="M2728" s="332"/>
      <c r="N2728" s="335"/>
    </row>
    <row r="2729" spans="11:14" x14ac:dyDescent="0.2">
      <c r="K2729" s="333"/>
      <c r="L2729" s="334"/>
      <c r="M2729" s="332"/>
      <c r="N2729" s="335"/>
    </row>
    <row r="2730" spans="11:14" x14ac:dyDescent="0.2">
      <c r="K2730" s="333"/>
      <c r="L2730" s="334"/>
      <c r="M2730" s="332"/>
      <c r="N2730" s="335"/>
    </row>
    <row r="2731" spans="11:14" x14ac:dyDescent="0.2">
      <c r="K2731" s="333"/>
      <c r="L2731" s="334"/>
      <c r="M2731" s="332"/>
      <c r="N2731" s="335"/>
    </row>
    <row r="2732" spans="11:14" x14ac:dyDescent="0.2">
      <c r="K2732" s="333"/>
      <c r="L2732" s="334"/>
      <c r="M2732" s="332"/>
      <c r="N2732" s="335"/>
    </row>
    <row r="2733" spans="11:14" x14ac:dyDescent="0.2">
      <c r="K2733" s="333"/>
      <c r="L2733" s="334"/>
      <c r="M2733" s="332"/>
      <c r="N2733" s="335"/>
    </row>
    <row r="2734" spans="11:14" x14ac:dyDescent="0.2">
      <c r="K2734" s="333"/>
      <c r="L2734" s="334"/>
      <c r="M2734" s="332"/>
      <c r="N2734" s="335"/>
    </row>
    <row r="2735" spans="11:14" x14ac:dyDescent="0.2">
      <c r="K2735" s="333"/>
      <c r="L2735" s="334"/>
      <c r="M2735" s="332"/>
      <c r="N2735" s="335"/>
    </row>
    <row r="2736" spans="11:14" x14ac:dyDescent="0.2">
      <c r="K2736" s="333"/>
      <c r="L2736" s="334"/>
      <c r="M2736" s="332"/>
      <c r="N2736" s="335"/>
    </row>
    <row r="2737" spans="11:14" x14ac:dyDescent="0.2">
      <c r="K2737" s="333"/>
      <c r="L2737" s="334"/>
      <c r="M2737" s="332"/>
      <c r="N2737" s="335"/>
    </row>
    <row r="2738" spans="11:14" x14ac:dyDescent="0.2">
      <c r="K2738" s="333"/>
      <c r="L2738" s="334"/>
      <c r="M2738" s="332"/>
      <c r="N2738" s="335"/>
    </row>
    <row r="2739" spans="11:14" x14ac:dyDescent="0.2">
      <c r="K2739" s="333"/>
      <c r="L2739" s="334"/>
      <c r="M2739" s="332"/>
      <c r="N2739" s="335"/>
    </row>
    <row r="2740" spans="11:14" x14ac:dyDescent="0.2">
      <c r="K2740" s="333"/>
      <c r="L2740" s="334"/>
      <c r="M2740" s="332"/>
      <c r="N2740" s="335"/>
    </row>
    <row r="2741" spans="11:14" x14ac:dyDescent="0.2">
      <c r="K2741" s="333"/>
      <c r="L2741" s="334"/>
      <c r="M2741" s="332"/>
      <c r="N2741" s="335"/>
    </row>
    <row r="2742" spans="11:14" x14ac:dyDescent="0.2">
      <c r="K2742" s="333"/>
      <c r="L2742" s="334"/>
      <c r="M2742" s="332"/>
      <c r="N2742" s="335"/>
    </row>
    <row r="2743" spans="11:14" x14ac:dyDescent="0.2">
      <c r="K2743" s="333"/>
      <c r="L2743" s="334"/>
      <c r="M2743" s="332"/>
      <c r="N2743" s="335"/>
    </row>
    <row r="2744" spans="11:14" x14ac:dyDescent="0.2">
      <c r="K2744" s="333"/>
      <c r="L2744" s="334"/>
      <c r="M2744" s="332"/>
      <c r="N2744" s="335"/>
    </row>
    <row r="2745" spans="11:14" x14ac:dyDescent="0.2">
      <c r="K2745" s="333"/>
      <c r="L2745" s="334"/>
      <c r="M2745" s="332"/>
      <c r="N2745" s="335"/>
    </row>
    <row r="2746" spans="11:14" x14ac:dyDescent="0.2">
      <c r="K2746" s="333"/>
      <c r="L2746" s="334"/>
      <c r="M2746" s="332"/>
      <c r="N2746" s="335"/>
    </row>
    <row r="2747" spans="11:14" x14ac:dyDescent="0.2">
      <c r="K2747" s="333"/>
      <c r="L2747" s="334"/>
      <c r="M2747" s="332"/>
      <c r="N2747" s="335"/>
    </row>
    <row r="2748" spans="11:14" x14ac:dyDescent="0.2">
      <c r="K2748" s="333"/>
      <c r="L2748" s="334"/>
      <c r="M2748" s="332"/>
      <c r="N2748" s="335"/>
    </row>
    <row r="2749" spans="11:14" x14ac:dyDescent="0.2">
      <c r="K2749" s="333"/>
      <c r="L2749" s="334"/>
      <c r="M2749" s="332"/>
      <c r="N2749" s="335"/>
    </row>
    <row r="2750" spans="11:14" x14ac:dyDescent="0.2">
      <c r="K2750" s="333"/>
      <c r="L2750" s="334"/>
      <c r="M2750" s="332"/>
      <c r="N2750" s="335"/>
    </row>
    <row r="2751" spans="11:14" x14ac:dyDescent="0.2">
      <c r="K2751" s="333"/>
      <c r="L2751" s="334"/>
      <c r="M2751" s="332"/>
      <c r="N2751" s="335"/>
    </row>
    <row r="2752" spans="11:14" x14ac:dyDescent="0.2">
      <c r="K2752" s="333"/>
      <c r="L2752" s="334"/>
      <c r="M2752" s="332"/>
      <c r="N2752" s="335"/>
    </row>
    <row r="2753" spans="11:14" x14ac:dyDescent="0.2">
      <c r="K2753" s="333"/>
      <c r="L2753" s="334"/>
      <c r="M2753" s="332"/>
      <c r="N2753" s="335"/>
    </row>
    <row r="2754" spans="11:14" x14ac:dyDescent="0.2">
      <c r="K2754" s="333"/>
      <c r="L2754" s="334"/>
      <c r="M2754" s="332"/>
      <c r="N2754" s="335"/>
    </row>
    <row r="2755" spans="11:14" x14ac:dyDescent="0.2">
      <c r="K2755" s="333"/>
      <c r="L2755" s="334"/>
      <c r="M2755" s="332"/>
      <c r="N2755" s="335"/>
    </row>
    <row r="2756" spans="11:14" x14ac:dyDescent="0.2">
      <c r="K2756" s="333"/>
      <c r="L2756" s="334"/>
      <c r="M2756" s="332"/>
      <c r="N2756" s="335"/>
    </row>
    <row r="2757" spans="11:14" x14ac:dyDescent="0.2">
      <c r="K2757" s="333"/>
      <c r="L2757" s="334"/>
      <c r="M2757" s="332"/>
      <c r="N2757" s="335"/>
    </row>
    <row r="2758" spans="11:14" x14ac:dyDescent="0.2">
      <c r="K2758" s="333"/>
      <c r="L2758" s="334"/>
      <c r="M2758" s="332"/>
      <c r="N2758" s="335"/>
    </row>
    <row r="2759" spans="11:14" x14ac:dyDescent="0.2">
      <c r="K2759" s="333"/>
      <c r="L2759" s="334"/>
      <c r="M2759" s="332"/>
      <c r="N2759" s="335"/>
    </row>
    <row r="2760" spans="11:14" x14ac:dyDescent="0.2">
      <c r="K2760" s="333"/>
      <c r="L2760" s="334"/>
      <c r="M2760" s="332"/>
      <c r="N2760" s="335"/>
    </row>
    <row r="2761" spans="11:14" x14ac:dyDescent="0.2">
      <c r="K2761" s="333"/>
      <c r="L2761" s="334"/>
      <c r="M2761" s="332"/>
      <c r="N2761" s="335"/>
    </row>
    <row r="2762" spans="11:14" x14ac:dyDescent="0.2">
      <c r="K2762" s="333"/>
      <c r="L2762" s="334"/>
      <c r="M2762" s="332"/>
      <c r="N2762" s="335"/>
    </row>
    <row r="2763" spans="11:14" x14ac:dyDescent="0.2">
      <c r="K2763" s="333"/>
      <c r="L2763" s="334"/>
      <c r="M2763" s="332"/>
      <c r="N2763" s="335"/>
    </row>
    <row r="2764" spans="11:14" x14ac:dyDescent="0.2">
      <c r="K2764" s="333"/>
      <c r="L2764" s="334"/>
      <c r="M2764" s="332"/>
      <c r="N2764" s="335"/>
    </row>
    <row r="2765" spans="11:14" x14ac:dyDescent="0.2">
      <c r="K2765" s="333"/>
      <c r="L2765" s="334"/>
      <c r="M2765" s="332"/>
      <c r="N2765" s="335"/>
    </row>
    <row r="2766" spans="11:14" x14ac:dyDescent="0.2">
      <c r="K2766" s="333"/>
      <c r="L2766" s="334"/>
      <c r="M2766" s="332"/>
      <c r="N2766" s="335"/>
    </row>
    <row r="2767" spans="11:14" x14ac:dyDescent="0.2">
      <c r="K2767" s="333"/>
      <c r="L2767" s="334"/>
      <c r="M2767" s="332"/>
      <c r="N2767" s="335"/>
    </row>
    <row r="2768" spans="11:14" x14ac:dyDescent="0.2">
      <c r="K2768" s="333"/>
      <c r="L2768" s="334"/>
      <c r="M2768" s="332"/>
      <c r="N2768" s="335"/>
    </row>
    <row r="2769" spans="11:14" x14ac:dyDescent="0.2">
      <c r="K2769" s="333"/>
      <c r="L2769" s="334"/>
      <c r="M2769" s="332"/>
      <c r="N2769" s="335"/>
    </row>
    <row r="2770" spans="11:14" x14ac:dyDescent="0.2">
      <c r="K2770" s="333"/>
      <c r="L2770" s="334"/>
      <c r="M2770" s="332"/>
      <c r="N2770" s="335"/>
    </row>
    <row r="2771" spans="11:14" x14ac:dyDescent="0.2">
      <c r="K2771" s="333"/>
      <c r="L2771" s="334"/>
      <c r="M2771" s="332"/>
      <c r="N2771" s="335"/>
    </row>
    <row r="2772" spans="11:14" x14ac:dyDescent="0.2">
      <c r="K2772" s="333"/>
      <c r="L2772" s="334"/>
      <c r="M2772" s="332"/>
      <c r="N2772" s="335"/>
    </row>
    <row r="2773" spans="11:14" x14ac:dyDescent="0.2">
      <c r="K2773" s="333"/>
      <c r="L2773" s="334"/>
      <c r="M2773" s="332"/>
      <c r="N2773" s="335"/>
    </row>
    <row r="2774" spans="11:14" x14ac:dyDescent="0.2">
      <c r="K2774" s="333"/>
      <c r="L2774" s="334"/>
      <c r="M2774" s="332"/>
      <c r="N2774" s="335"/>
    </row>
    <row r="2775" spans="11:14" x14ac:dyDescent="0.2">
      <c r="K2775" s="333"/>
      <c r="L2775" s="334"/>
      <c r="M2775" s="332"/>
      <c r="N2775" s="335"/>
    </row>
    <row r="2776" spans="11:14" x14ac:dyDescent="0.2">
      <c r="K2776" s="333"/>
      <c r="L2776" s="334"/>
      <c r="M2776" s="332"/>
      <c r="N2776" s="335"/>
    </row>
    <row r="2777" spans="11:14" x14ac:dyDescent="0.2">
      <c r="K2777" s="333"/>
      <c r="L2777" s="334"/>
      <c r="M2777" s="332"/>
      <c r="N2777" s="335"/>
    </row>
    <row r="2778" spans="11:14" x14ac:dyDescent="0.2">
      <c r="K2778" s="333"/>
      <c r="L2778" s="334"/>
      <c r="M2778" s="332"/>
      <c r="N2778" s="335"/>
    </row>
    <row r="2779" spans="11:14" x14ac:dyDescent="0.2">
      <c r="K2779" s="333"/>
      <c r="L2779" s="334"/>
      <c r="M2779" s="332"/>
      <c r="N2779" s="335"/>
    </row>
    <row r="2780" spans="11:14" x14ac:dyDescent="0.2">
      <c r="K2780" s="333"/>
      <c r="L2780" s="334"/>
      <c r="M2780" s="332"/>
      <c r="N2780" s="335"/>
    </row>
    <row r="2781" spans="11:14" x14ac:dyDescent="0.2">
      <c r="K2781" s="333"/>
      <c r="L2781" s="334"/>
      <c r="M2781" s="332"/>
      <c r="N2781" s="335"/>
    </row>
    <row r="2782" spans="11:14" x14ac:dyDescent="0.2">
      <c r="K2782" s="333"/>
      <c r="L2782" s="334"/>
      <c r="M2782" s="332"/>
      <c r="N2782" s="335"/>
    </row>
    <row r="2783" spans="11:14" x14ac:dyDescent="0.2">
      <c r="K2783" s="333"/>
      <c r="L2783" s="334"/>
      <c r="M2783" s="332"/>
      <c r="N2783" s="335"/>
    </row>
    <row r="2784" spans="11:14" x14ac:dyDescent="0.2">
      <c r="K2784" s="333"/>
      <c r="L2784" s="334"/>
      <c r="M2784" s="332"/>
      <c r="N2784" s="335"/>
    </row>
    <row r="2785" spans="11:14" x14ac:dyDescent="0.2">
      <c r="K2785" s="333"/>
      <c r="L2785" s="334"/>
      <c r="M2785" s="332"/>
      <c r="N2785" s="335"/>
    </row>
    <row r="2786" spans="11:14" x14ac:dyDescent="0.2">
      <c r="K2786" s="333"/>
      <c r="L2786" s="334"/>
      <c r="M2786" s="332"/>
      <c r="N2786" s="335"/>
    </row>
    <row r="2787" spans="11:14" x14ac:dyDescent="0.2">
      <c r="K2787" s="333"/>
      <c r="L2787" s="334"/>
      <c r="M2787" s="332"/>
      <c r="N2787" s="335"/>
    </row>
    <row r="2788" spans="11:14" x14ac:dyDescent="0.2">
      <c r="K2788" s="333"/>
      <c r="L2788" s="334"/>
      <c r="M2788" s="332"/>
      <c r="N2788" s="335"/>
    </row>
    <row r="2789" spans="11:14" x14ac:dyDescent="0.2">
      <c r="K2789" s="333"/>
      <c r="L2789" s="334"/>
      <c r="M2789" s="332"/>
      <c r="N2789" s="335"/>
    </row>
    <row r="2790" spans="11:14" x14ac:dyDescent="0.2">
      <c r="K2790" s="333"/>
      <c r="L2790" s="334"/>
      <c r="M2790" s="332"/>
      <c r="N2790" s="335"/>
    </row>
    <row r="2791" spans="11:14" x14ac:dyDescent="0.2">
      <c r="K2791" s="333"/>
      <c r="L2791" s="334"/>
      <c r="M2791" s="332"/>
      <c r="N2791" s="335"/>
    </row>
    <row r="2792" spans="11:14" x14ac:dyDescent="0.2">
      <c r="K2792" s="333"/>
      <c r="L2792" s="334"/>
      <c r="M2792" s="332"/>
      <c r="N2792" s="335"/>
    </row>
    <row r="2793" spans="11:14" x14ac:dyDescent="0.2">
      <c r="K2793" s="333"/>
      <c r="L2793" s="334"/>
      <c r="M2793" s="332"/>
      <c r="N2793" s="335"/>
    </row>
    <row r="2794" spans="11:14" x14ac:dyDescent="0.2">
      <c r="K2794" s="333"/>
      <c r="L2794" s="334"/>
      <c r="M2794" s="332"/>
      <c r="N2794" s="335"/>
    </row>
    <row r="2795" spans="11:14" x14ac:dyDescent="0.2">
      <c r="K2795" s="333"/>
      <c r="L2795" s="334"/>
      <c r="M2795" s="332"/>
      <c r="N2795" s="335"/>
    </row>
    <row r="2796" spans="11:14" x14ac:dyDescent="0.2">
      <c r="K2796" s="333"/>
      <c r="L2796" s="334"/>
      <c r="M2796" s="332"/>
      <c r="N2796" s="335"/>
    </row>
    <row r="2797" spans="11:14" x14ac:dyDescent="0.2">
      <c r="K2797" s="333"/>
      <c r="L2797" s="334"/>
      <c r="M2797" s="332"/>
      <c r="N2797" s="335"/>
    </row>
    <row r="2798" spans="11:14" x14ac:dyDescent="0.2">
      <c r="K2798" s="333"/>
      <c r="L2798" s="334"/>
      <c r="M2798" s="332"/>
      <c r="N2798" s="335"/>
    </row>
    <row r="2799" spans="11:14" x14ac:dyDescent="0.2">
      <c r="K2799" s="333"/>
      <c r="L2799" s="334"/>
      <c r="M2799" s="332"/>
      <c r="N2799" s="335"/>
    </row>
    <row r="2800" spans="11:14" x14ac:dyDescent="0.2">
      <c r="K2800" s="333"/>
      <c r="L2800" s="334"/>
      <c r="M2800" s="332"/>
      <c r="N2800" s="335"/>
    </row>
    <row r="2801" spans="11:14" x14ac:dyDescent="0.2">
      <c r="K2801" s="333"/>
      <c r="L2801" s="334"/>
      <c r="M2801" s="332"/>
      <c r="N2801" s="335"/>
    </row>
    <row r="2802" spans="11:14" x14ac:dyDescent="0.2">
      <c r="K2802" s="333"/>
      <c r="L2802" s="334"/>
      <c r="M2802" s="332"/>
      <c r="N2802" s="335"/>
    </row>
    <row r="2803" spans="11:14" x14ac:dyDescent="0.2">
      <c r="K2803" s="333"/>
      <c r="L2803" s="334"/>
      <c r="M2803" s="332"/>
      <c r="N2803" s="335"/>
    </row>
    <row r="2804" spans="11:14" x14ac:dyDescent="0.2">
      <c r="K2804" s="333"/>
      <c r="L2804" s="334"/>
      <c r="M2804" s="332"/>
      <c r="N2804" s="335"/>
    </row>
    <row r="2805" spans="11:14" x14ac:dyDescent="0.2">
      <c r="K2805" s="333"/>
      <c r="L2805" s="334"/>
      <c r="M2805" s="332"/>
      <c r="N2805" s="335"/>
    </row>
    <row r="2806" spans="11:14" x14ac:dyDescent="0.2">
      <c r="K2806" s="333"/>
      <c r="L2806" s="334"/>
      <c r="M2806" s="332"/>
      <c r="N2806" s="335"/>
    </row>
    <row r="2807" spans="11:14" x14ac:dyDescent="0.2">
      <c r="K2807" s="333"/>
      <c r="L2807" s="334"/>
      <c r="M2807" s="332"/>
      <c r="N2807" s="335"/>
    </row>
    <row r="2808" spans="11:14" x14ac:dyDescent="0.2">
      <c r="K2808" s="333"/>
      <c r="L2808" s="334"/>
      <c r="M2808" s="332"/>
      <c r="N2808" s="335"/>
    </row>
    <row r="2809" spans="11:14" x14ac:dyDescent="0.2">
      <c r="K2809" s="333"/>
      <c r="L2809" s="334"/>
      <c r="M2809" s="332"/>
      <c r="N2809" s="335"/>
    </row>
    <row r="2810" spans="11:14" x14ac:dyDescent="0.2">
      <c r="K2810" s="333"/>
      <c r="L2810" s="334"/>
      <c r="M2810" s="332"/>
      <c r="N2810" s="335"/>
    </row>
    <row r="2811" spans="11:14" x14ac:dyDescent="0.2">
      <c r="K2811" s="333"/>
      <c r="L2811" s="334"/>
      <c r="M2811" s="332"/>
      <c r="N2811" s="335"/>
    </row>
    <row r="2812" spans="11:14" x14ac:dyDescent="0.2">
      <c r="K2812" s="333"/>
      <c r="L2812" s="334"/>
      <c r="M2812" s="332"/>
      <c r="N2812" s="335"/>
    </row>
    <row r="2813" spans="11:14" x14ac:dyDescent="0.2">
      <c r="K2813" s="333"/>
      <c r="L2813" s="334"/>
      <c r="M2813" s="332"/>
      <c r="N2813" s="335"/>
    </row>
    <row r="2814" spans="11:14" x14ac:dyDescent="0.2">
      <c r="K2814" s="333"/>
      <c r="L2814" s="334"/>
      <c r="M2814" s="332"/>
      <c r="N2814" s="335"/>
    </row>
    <row r="2815" spans="11:14" x14ac:dyDescent="0.2">
      <c r="K2815" s="333"/>
      <c r="L2815" s="334"/>
      <c r="M2815" s="332"/>
      <c r="N2815" s="335"/>
    </row>
    <row r="2816" spans="11:14" x14ac:dyDescent="0.2">
      <c r="K2816" s="333"/>
      <c r="L2816" s="334"/>
      <c r="M2816" s="332"/>
      <c r="N2816" s="335"/>
    </row>
    <row r="2817" spans="11:14" x14ac:dyDescent="0.2">
      <c r="K2817" s="333"/>
      <c r="L2817" s="334"/>
      <c r="M2817" s="332"/>
      <c r="N2817" s="335"/>
    </row>
    <row r="2818" spans="11:14" x14ac:dyDescent="0.2">
      <c r="K2818" s="333"/>
      <c r="L2818" s="334"/>
      <c r="M2818" s="332"/>
      <c r="N2818" s="335"/>
    </row>
    <row r="2819" spans="11:14" x14ac:dyDescent="0.2">
      <c r="K2819" s="333"/>
      <c r="L2819" s="334"/>
      <c r="M2819" s="332"/>
      <c r="N2819" s="335"/>
    </row>
    <row r="2820" spans="11:14" x14ac:dyDescent="0.2">
      <c r="K2820" s="333"/>
      <c r="L2820" s="334"/>
      <c r="M2820" s="332"/>
      <c r="N2820" s="335"/>
    </row>
    <row r="2821" spans="11:14" x14ac:dyDescent="0.2">
      <c r="K2821" s="333"/>
      <c r="L2821" s="334"/>
      <c r="M2821" s="332"/>
      <c r="N2821" s="335"/>
    </row>
    <row r="2822" spans="11:14" x14ac:dyDescent="0.2">
      <c r="K2822" s="333"/>
      <c r="L2822" s="334"/>
      <c r="M2822" s="332"/>
      <c r="N2822" s="335"/>
    </row>
    <row r="2823" spans="11:14" x14ac:dyDescent="0.2">
      <c r="K2823" s="333"/>
      <c r="L2823" s="334"/>
      <c r="M2823" s="332"/>
      <c r="N2823" s="335"/>
    </row>
    <row r="2824" spans="11:14" x14ac:dyDescent="0.2">
      <c r="K2824" s="333"/>
      <c r="L2824" s="334"/>
      <c r="M2824" s="332"/>
      <c r="N2824" s="335"/>
    </row>
    <row r="2825" spans="11:14" x14ac:dyDescent="0.2">
      <c r="K2825" s="333"/>
      <c r="L2825" s="334"/>
      <c r="M2825" s="332"/>
      <c r="N2825" s="335"/>
    </row>
    <row r="2826" spans="11:14" x14ac:dyDescent="0.2">
      <c r="K2826" s="333"/>
      <c r="L2826" s="334"/>
      <c r="M2826" s="332"/>
      <c r="N2826" s="335"/>
    </row>
    <row r="2827" spans="11:14" x14ac:dyDescent="0.2">
      <c r="K2827" s="333"/>
      <c r="L2827" s="334"/>
      <c r="M2827" s="332"/>
      <c r="N2827" s="335"/>
    </row>
    <row r="2828" spans="11:14" x14ac:dyDescent="0.2">
      <c r="K2828" s="333"/>
      <c r="L2828" s="334"/>
      <c r="M2828" s="332"/>
      <c r="N2828" s="335"/>
    </row>
    <row r="2829" spans="11:14" x14ac:dyDescent="0.2">
      <c r="K2829" s="333"/>
      <c r="L2829" s="334"/>
      <c r="M2829" s="332"/>
      <c r="N2829" s="335"/>
    </row>
    <row r="2830" spans="11:14" x14ac:dyDescent="0.2">
      <c r="K2830" s="333"/>
      <c r="L2830" s="334"/>
      <c r="M2830" s="332"/>
      <c r="N2830" s="335"/>
    </row>
    <row r="2831" spans="11:14" x14ac:dyDescent="0.2">
      <c r="K2831" s="333"/>
      <c r="L2831" s="334"/>
      <c r="M2831" s="332"/>
      <c r="N2831" s="335"/>
    </row>
    <row r="2832" spans="11:14" x14ac:dyDescent="0.2">
      <c r="K2832" s="333"/>
      <c r="L2832" s="334"/>
      <c r="M2832" s="332"/>
      <c r="N2832" s="335"/>
    </row>
    <row r="2833" spans="11:14" x14ac:dyDescent="0.2">
      <c r="K2833" s="333"/>
      <c r="L2833" s="334"/>
      <c r="M2833" s="332"/>
      <c r="N2833" s="335"/>
    </row>
    <row r="2834" spans="11:14" x14ac:dyDescent="0.2">
      <c r="K2834" s="333"/>
      <c r="L2834" s="334"/>
      <c r="M2834" s="332"/>
      <c r="N2834" s="335"/>
    </row>
    <row r="2835" spans="11:14" x14ac:dyDescent="0.2">
      <c r="K2835" s="333"/>
      <c r="L2835" s="334"/>
      <c r="M2835" s="332"/>
      <c r="N2835" s="335"/>
    </row>
    <row r="2836" spans="11:14" x14ac:dyDescent="0.2">
      <c r="K2836" s="333"/>
      <c r="L2836" s="334"/>
      <c r="M2836" s="332"/>
      <c r="N2836" s="335"/>
    </row>
    <row r="2837" spans="11:14" x14ac:dyDescent="0.2">
      <c r="K2837" s="333"/>
      <c r="L2837" s="334"/>
      <c r="M2837" s="332"/>
      <c r="N2837" s="335"/>
    </row>
    <row r="2838" spans="11:14" x14ac:dyDescent="0.2">
      <c r="K2838" s="333"/>
      <c r="L2838" s="334"/>
      <c r="M2838" s="332"/>
      <c r="N2838" s="335"/>
    </row>
    <row r="2839" spans="11:14" x14ac:dyDescent="0.2">
      <c r="K2839" s="333"/>
      <c r="L2839" s="334"/>
      <c r="M2839" s="332"/>
      <c r="N2839" s="335"/>
    </row>
    <row r="2840" spans="11:14" x14ac:dyDescent="0.2">
      <c r="K2840" s="333"/>
      <c r="L2840" s="334"/>
      <c r="M2840" s="332"/>
      <c r="N2840" s="335"/>
    </row>
    <row r="2841" spans="11:14" x14ac:dyDescent="0.2">
      <c r="K2841" s="333"/>
      <c r="L2841" s="334"/>
      <c r="M2841" s="332"/>
      <c r="N2841" s="335"/>
    </row>
    <row r="2842" spans="11:14" x14ac:dyDescent="0.2">
      <c r="K2842" s="333"/>
      <c r="L2842" s="334"/>
      <c r="M2842" s="332"/>
      <c r="N2842" s="335"/>
    </row>
    <row r="2843" spans="11:14" x14ac:dyDescent="0.2">
      <c r="K2843" s="333"/>
      <c r="L2843" s="334"/>
      <c r="M2843" s="332"/>
      <c r="N2843" s="335"/>
    </row>
    <row r="2844" spans="11:14" x14ac:dyDescent="0.2">
      <c r="K2844" s="333"/>
      <c r="L2844" s="334"/>
      <c r="M2844" s="332"/>
      <c r="N2844" s="335"/>
    </row>
    <row r="2845" spans="11:14" x14ac:dyDescent="0.2">
      <c r="K2845" s="333"/>
      <c r="L2845" s="334"/>
      <c r="M2845" s="332"/>
      <c r="N2845" s="335"/>
    </row>
    <row r="2846" spans="11:14" x14ac:dyDescent="0.2">
      <c r="K2846" s="333"/>
      <c r="L2846" s="334"/>
      <c r="M2846" s="332"/>
      <c r="N2846" s="335"/>
    </row>
    <row r="2847" spans="11:14" x14ac:dyDescent="0.2">
      <c r="K2847" s="333"/>
      <c r="L2847" s="334"/>
      <c r="M2847" s="332"/>
      <c r="N2847" s="335"/>
    </row>
    <row r="2848" spans="11:14" x14ac:dyDescent="0.2">
      <c r="K2848" s="333"/>
      <c r="L2848" s="334"/>
      <c r="M2848" s="332"/>
      <c r="N2848" s="335"/>
    </row>
    <row r="2849" spans="11:14" x14ac:dyDescent="0.2">
      <c r="K2849" s="333"/>
      <c r="L2849" s="334"/>
      <c r="M2849" s="332"/>
      <c r="N2849" s="335"/>
    </row>
    <row r="2850" spans="11:14" x14ac:dyDescent="0.2">
      <c r="K2850" s="333"/>
      <c r="L2850" s="334"/>
      <c r="M2850" s="332"/>
      <c r="N2850" s="335"/>
    </row>
    <row r="2851" spans="11:14" x14ac:dyDescent="0.2">
      <c r="K2851" s="333"/>
      <c r="L2851" s="334"/>
      <c r="M2851" s="332"/>
      <c r="N2851" s="335"/>
    </row>
    <row r="2852" spans="11:14" x14ac:dyDescent="0.2">
      <c r="K2852" s="333"/>
      <c r="L2852" s="334"/>
      <c r="M2852" s="332"/>
      <c r="N2852" s="335"/>
    </row>
    <row r="2853" spans="11:14" x14ac:dyDescent="0.2">
      <c r="K2853" s="333"/>
      <c r="L2853" s="334"/>
      <c r="M2853" s="332"/>
      <c r="N2853" s="335"/>
    </row>
    <row r="2854" spans="11:14" x14ac:dyDescent="0.2">
      <c r="K2854" s="333"/>
      <c r="L2854" s="334"/>
      <c r="M2854" s="332"/>
      <c r="N2854" s="335"/>
    </row>
    <row r="2855" spans="11:14" x14ac:dyDescent="0.2">
      <c r="K2855" s="333"/>
      <c r="L2855" s="334"/>
      <c r="M2855" s="332"/>
      <c r="N2855" s="335"/>
    </row>
    <row r="2856" spans="11:14" x14ac:dyDescent="0.2">
      <c r="K2856" s="333"/>
      <c r="L2856" s="334"/>
      <c r="M2856" s="332"/>
      <c r="N2856" s="335"/>
    </row>
    <row r="2857" spans="11:14" x14ac:dyDescent="0.2">
      <c r="K2857" s="333"/>
      <c r="L2857" s="334"/>
      <c r="M2857" s="332"/>
      <c r="N2857" s="335"/>
    </row>
    <row r="2858" spans="11:14" x14ac:dyDescent="0.2">
      <c r="K2858" s="333"/>
      <c r="L2858" s="334"/>
      <c r="M2858" s="332"/>
      <c r="N2858" s="335"/>
    </row>
    <row r="2859" spans="11:14" x14ac:dyDescent="0.2">
      <c r="K2859" s="333"/>
      <c r="L2859" s="334"/>
      <c r="M2859" s="332"/>
      <c r="N2859" s="335"/>
    </row>
    <row r="2860" spans="11:14" x14ac:dyDescent="0.2">
      <c r="K2860" s="333"/>
      <c r="L2860" s="334"/>
      <c r="M2860" s="332"/>
      <c r="N2860" s="335"/>
    </row>
    <row r="2861" spans="11:14" x14ac:dyDescent="0.2">
      <c r="K2861" s="333"/>
      <c r="L2861" s="334"/>
      <c r="M2861" s="332"/>
      <c r="N2861" s="335"/>
    </row>
    <row r="2862" spans="11:14" x14ac:dyDescent="0.2">
      <c r="K2862" s="333"/>
      <c r="L2862" s="334"/>
      <c r="M2862" s="332"/>
      <c r="N2862" s="335"/>
    </row>
    <row r="2863" spans="11:14" x14ac:dyDescent="0.2">
      <c r="K2863" s="333"/>
      <c r="L2863" s="334"/>
      <c r="M2863" s="332"/>
      <c r="N2863" s="335"/>
    </row>
    <row r="2864" spans="11:14" x14ac:dyDescent="0.2">
      <c r="K2864" s="333"/>
      <c r="L2864" s="334"/>
      <c r="M2864" s="332"/>
      <c r="N2864" s="335"/>
    </row>
    <row r="2865" spans="11:14" x14ac:dyDescent="0.2">
      <c r="K2865" s="333"/>
      <c r="L2865" s="334"/>
      <c r="M2865" s="332"/>
      <c r="N2865" s="335"/>
    </row>
    <row r="2866" spans="11:14" x14ac:dyDescent="0.2">
      <c r="K2866" s="333"/>
      <c r="L2866" s="334"/>
      <c r="M2866" s="332"/>
      <c r="N2866" s="335"/>
    </row>
    <row r="2867" spans="11:14" x14ac:dyDescent="0.2">
      <c r="K2867" s="333"/>
      <c r="L2867" s="334"/>
      <c r="M2867" s="332"/>
      <c r="N2867" s="335"/>
    </row>
    <row r="2868" spans="11:14" x14ac:dyDescent="0.2">
      <c r="K2868" s="333"/>
      <c r="L2868" s="334"/>
      <c r="M2868" s="332"/>
      <c r="N2868" s="335"/>
    </row>
    <row r="2869" spans="11:14" x14ac:dyDescent="0.2">
      <c r="K2869" s="333"/>
      <c r="L2869" s="334"/>
      <c r="M2869" s="332"/>
      <c r="N2869" s="335"/>
    </row>
    <row r="2870" spans="11:14" x14ac:dyDescent="0.2">
      <c r="K2870" s="333"/>
      <c r="L2870" s="334"/>
      <c r="M2870" s="332"/>
      <c r="N2870" s="335"/>
    </row>
    <row r="2871" spans="11:14" x14ac:dyDescent="0.2">
      <c r="K2871" s="333"/>
      <c r="L2871" s="334"/>
      <c r="M2871" s="332"/>
      <c r="N2871" s="335"/>
    </row>
    <row r="2872" spans="11:14" x14ac:dyDescent="0.2">
      <c r="K2872" s="333"/>
      <c r="L2872" s="334"/>
      <c r="M2872" s="332"/>
      <c r="N2872" s="335"/>
    </row>
    <row r="2873" spans="11:14" x14ac:dyDescent="0.2">
      <c r="K2873" s="333"/>
      <c r="L2873" s="334"/>
      <c r="M2873" s="332"/>
      <c r="N2873" s="335"/>
    </row>
    <row r="2874" spans="11:14" x14ac:dyDescent="0.2">
      <c r="K2874" s="333"/>
      <c r="L2874" s="334"/>
      <c r="M2874" s="332"/>
      <c r="N2874" s="335"/>
    </row>
    <row r="2875" spans="11:14" x14ac:dyDescent="0.2">
      <c r="K2875" s="333"/>
      <c r="L2875" s="334"/>
      <c r="M2875" s="332"/>
      <c r="N2875" s="335"/>
    </row>
    <row r="2876" spans="11:14" x14ac:dyDescent="0.2">
      <c r="K2876" s="333"/>
      <c r="L2876" s="334"/>
      <c r="M2876" s="332"/>
      <c r="N2876" s="335"/>
    </row>
    <row r="2877" spans="11:14" x14ac:dyDescent="0.2">
      <c r="K2877" s="333"/>
      <c r="L2877" s="334"/>
      <c r="M2877" s="332"/>
      <c r="N2877" s="335"/>
    </row>
    <row r="2878" spans="11:14" x14ac:dyDescent="0.2">
      <c r="K2878" s="333"/>
      <c r="L2878" s="334"/>
      <c r="M2878" s="332"/>
      <c r="N2878" s="335"/>
    </row>
    <row r="2879" spans="11:14" x14ac:dyDescent="0.2">
      <c r="K2879" s="333"/>
      <c r="L2879" s="334"/>
      <c r="M2879" s="332"/>
      <c r="N2879" s="335"/>
    </row>
    <row r="2880" spans="11:14" x14ac:dyDescent="0.2">
      <c r="K2880" s="333"/>
      <c r="L2880" s="334"/>
      <c r="M2880" s="332"/>
      <c r="N2880" s="335"/>
    </row>
    <row r="2881" spans="11:14" x14ac:dyDescent="0.2">
      <c r="K2881" s="333"/>
      <c r="L2881" s="334"/>
      <c r="M2881" s="332"/>
      <c r="N2881" s="335"/>
    </row>
    <row r="2882" spans="11:14" x14ac:dyDescent="0.2">
      <c r="K2882" s="333"/>
      <c r="L2882" s="334"/>
      <c r="M2882" s="332"/>
      <c r="N2882" s="335"/>
    </row>
    <row r="2883" spans="11:14" x14ac:dyDescent="0.2">
      <c r="K2883" s="333"/>
      <c r="L2883" s="334"/>
      <c r="M2883" s="332"/>
      <c r="N2883" s="335"/>
    </row>
    <row r="2884" spans="11:14" x14ac:dyDescent="0.2">
      <c r="K2884" s="333"/>
      <c r="L2884" s="334"/>
      <c r="M2884" s="332"/>
      <c r="N2884" s="335"/>
    </row>
    <row r="2885" spans="11:14" x14ac:dyDescent="0.2">
      <c r="K2885" s="333"/>
      <c r="L2885" s="334"/>
      <c r="M2885" s="332"/>
      <c r="N2885" s="335"/>
    </row>
    <row r="2886" spans="11:14" x14ac:dyDescent="0.2">
      <c r="K2886" s="333"/>
      <c r="L2886" s="334"/>
      <c r="M2886" s="332"/>
      <c r="N2886" s="335"/>
    </row>
    <row r="2887" spans="11:14" x14ac:dyDescent="0.2">
      <c r="K2887" s="333"/>
      <c r="L2887" s="334"/>
      <c r="M2887" s="332"/>
      <c r="N2887" s="335"/>
    </row>
    <row r="2888" spans="11:14" x14ac:dyDescent="0.2">
      <c r="K2888" s="333"/>
      <c r="L2888" s="334"/>
      <c r="M2888" s="332"/>
      <c r="N2888" s="335"/>
    </row>
    <row r="2889" spans="11:14" x14ac:dyDescent="0.2">
      <c r="K2889" s="333"/>
      <c r="L2889" s="334"/>
      <c r="M2889" s="332"/>
      <c r="N2889" s="335"/>
    </row>
    <row r="2890" spans="11:14" x14ac:dyDescent="0.2">
      <c r="K2890" s="333"/>
      <c r="L2890" s="334"/>
      <c r="M2890" s="332"/>
      <c r="N2890" s="335"/>
    </row>
    <row r="2891" spans="11:14" x14ac:dyDescent="0.2">
      <c r="K2891" s="333"/>
      <c r="L2891" s="334"/>
      <c r="M2891" s="332"/>
      <c r="N2891" s="335"/>
    </row>
    <row r="2892" spans="11:14" x14ac:dyDescent="0.2">
      <c r="K2892" s="333"/>
      <c r="L2892" s="334"/>
      <c r="M2892" s="332"/>
      <c r="N2892" s="335"/>
    </row>
    <row r="2893" spans="11:14" x14ac:dyDescent="0.2">
      <c r="K2893" s="333"/>
      <c r="L2893" s="334"/>
      <c r="M2893" s="332"/>
      <c r="N2893" s="335"/>
    </row>
    <row r="2894" spans="11:14" x14ac:dyDescent="0.2">
      <c r="K2894" s="333"/>
      <c r="L2894" s="334"/>
      <c r="M2894" s="332"/>
      <c r="N2894" s="335"/>
    </row>
    <row r="2895" spans="11:14" x14ac:dyDescent="0.2">
      <c r="K2895" s="333"/>
      <c r="L2895" s="334"/>
      <c r="M2895" s="332"/>
      <c r="N2895" s="335"/>
    </row>
    <row r="2896" spans="11:14" x14ac:dyDescent="0.2">
      <c r="K2896" s="333"/>
      <c r="L2896" s="334"/>
      <c r="M2896" s="332"/>
      <c r="N2896" s="335"/>
    </row>
    <row r="2897" spans="11:14" x14ac:dyDescent="0.2">
      <c r="K2897" s="333"/>
      <c r="L2897" s="334"/>
      <c r="M2897" s="332"/>
      <c r="N2897" s="335"/>
    </row>
    <row r="2898" spans="11:14" x14ac:dyDescent="0.2">
      <c r="K2898" s="333"/>
      <c r="L2898" s="334"/>
      <c r="M2898" s="332"/>
      <c r="N2898" s="335"/>
    </row>
    <row r="2899" spans="11:14" x14ac:dyDescent="0.2">
      <c r="K2899" s="333"/>
      <c r="L2899" s="334"/>
      <c r="M2899" s="332"/>
      <c r="N2899" s="335"/>
    </row>
    <row r="2900" spans="11:14" x14ac:dyDescent="0.2">
      <c r="K2900" s="333"/>
      <c r="L2900" s="334"/>
      <c r="M2900" s="332"/>
      <c r="N2900" s="335"/>
    </row>
    <row r="2901" spans="11:14" x14ac:dyDescent="0.2">
      <c r="K2901" s="333"/>
      <c r="L2901" s="334"/>
      <c r="M2901" s="332"/>
      <c r="N2901" s="335"/>
    </row>
    <row r="2902" spans="11:14" x14ac:dyDescent="0.2">
      <c r="K2902" s="333"/>
      <c r="L2902" s="334"/>
      <c r="M2902" s="332"/>
      <c r="N2902" s="335"/>
    </row>
    <row r="2903" spans="11:14" x14ac:dyDescent="0.2">
      <c r="K2903" s="333"/>
      <c r="L2903" s="334"/>
      <c r="M2903" s="332"/>
      <c r="N2903" s="335"/>
    </row>
    <row r="2904" spans="11:14" x14ac:dyDescent="0.2">
      <c r="K2904" s="333"/>
      <c r="L2904" s="334"/>
      <c r="M2904" s="332"/>
      <c r="N2904" s="335"/>
    </row>
    <row r="2905" spans="11:14" x14ac:dyDescent="0.2">
      <c r="K2905" s="333"/>
      <c r="L2905" s="334"/>
      <c r="M2905" s="332"/>
      <c r="N2905" s="335"/>
    </row>
    <row r="2906" spans="11:14" x14ac:dyDescent="0.2">
      <c r="K2906" s="333"/>
      <c r="L2906" s="334"/>
      <c r="M2906" s="332"/>
      <c r="N2906" s="335"/>
    </row>
    <row r="2907" spans="11:14" x14ac:dyDescent="0.2">
      <c r="K2907" s="333"/>
      <c r="L2907" s="334"/>
      <c r="M2907" s="332"/>
      <c r="N2907" s="335"/>
    </row>
    <row r="2908" spans="11:14" x14ac:dyDescent="0.2">
      <c r="K2908" s="333"/>
      <c r="L2908" s="334"/>
      <c r="M2908" s="332"/>
      <c r="N2908" s="335"/>
    </row>
    <row r="2909" spans="11:14" x14ac:dyDescent="0.2">
      <c r="K2909" s="333"/>
      <c r="L2909" s="334"/>
      <c r="M2909" s="332"/>
      <c r="N2909" s="335"/>
    </row>
    <row r="2910" spans="11:14" x14ac:dyDescent="0.2">
      <c r="K2910" s="333"/>
      <c r="L2910" s="334"/>
      <c r="M2910" s="332"/>
      <c r="N2910" s="335"/>
    </row>
    <row r="2911" spans="11:14" x14ac:dyDescent="0.2">
      <c r="K2911" s="333"/>
      <c r="L2911" s="334"/>
      <c r="M2911" s="332"/>
      <c r="N2911" s="335"/>
    </row>
    <row r="2912" spans="11:14" x14ac:dyDescent="0.2">
      <c r="K2912" s="333"/>
      <c r="L2912" s="334"/>
      <c r="M2912" s="332"/>
      <c r="N2912" s="335"/>
    </row>
    <row r="2913" spans="11:14" x14ac:dyDescent="0.2">
      <c r="K2913" s="333"/>
      <c r="L2913" s="334"/>
      <c r="M2913" s="332"/>
      <c r="N2913" s="335"/>
    </row>
    <row r="2914" spans="11:14" x14ac:dyDescent="0.2">
      <c r="K2914" s="333"/>
      <c r="L2914" s="334"/>
      <c r="M2914" s="332"/>
      <c r="N2914" s="335"/>
    </row>
    <row r="2915" spans="11:14" x14ac:dyDescent="0.2">
      <c r="K2915" s="333"/>
      <c r="L2915" s="334"/>
      <c r="M2915" s="332"/>
      <c r="N2915" s="335"/>
    </row>
    <row r="2916" spans="11:14" x14ac:dyDescent="0.2">
      <c r="K2916" s="333"/>
      <c r="L2916" s="334"/>
      <c r="M2916" s="332"/>
      <c r="N2916" s="335"/>
    </row>
    <row r="2917" spans="11:14" x14ac:dyDescent="0.2">
      <c r="K2917" s="333"/>
      <c r="L2917" s="334"/>
      <c r="M2917" s="332"/>
      <c r="N2917" s="335"/>
    </row>
    <row r="2918" spans="11:14" x14ac:dyDescent="0.2">
      <c r="K2918" s="333"/>
      <c r="L2918" s="334"/>
      <c r="M2918" s="332"/>
      <c r="N2918" s="335"/>
    </row>
    <row r="2919" spans="11:14" x14ac:dyDescent="0.2">
      <c r="K2919" s="333"/>
      <c r="L2919" s="334"/>
      <c r="M2919" s="332"/>
      <c r="N2919" s="335"/>
    </row>
    <row r="2920" spans="11:14" x14ac:dyDescent="0.2">
      <c r="K2920" s="333"/>
      <c r="L2920" s="334"/>
      <c r="M2920" s="332"/>
      <c r="N2920" s="335"/>
    </row>
    <row r="2921" spans="11:14" x14ac:dyDescent="0.2">
      <c r="K2921" s="333"/>
      <c r="L2921" s="334"/>
      <c r="M2921" s="332"/>
      <c r="N2921" s="335"/>
    </row>
    <row r="2922" spans="11:14" x14ac:dyDescent="0.2">
      <c r="K2922" s="333"/>
      <c r="L2922" s="334"/>
      <c r="M2922" s="332"/>
      <c r="N2922" s="335"/>
    </row>
    <row r="2923" spans="11:14" x14ac:dyDescent="0.2">
      <c r="K2923" s="333"/>
      <c r="L2923" s="334"/>
      <c r="M2923" s="332"/>
      <c r="N2923" s="335"/>
    </row>
    <row r="2924" spans="11:14" x14ac:dyDescent="0.2">
      <c r="K2924" s="333"/>
      <c r="L2924" s="334"/>
      <c r="M2924" s="332"/>
      <c r="N2924" s="335"/>
    </row>
    <row r="2925" spans="11:14" x14ac:dyDescent="0.2">
      <c r="K2925" s="333"/>
      <c r="L2925" s="334"/>
      <c r="M2925" s="332"/>
      <c r="N2925" s="335"/>
    </row>
    <row r="2926" spans="11:14" x14ac:dyDescent="0.2">
      <c r="K2926" s="333"/>
      <c r="L2926" s="334"/>
      <c r="M2926" s="332"/>
      <c r="N2926" s="335"/>
    </row>
    <row r="2927" spans="11:14" x14ac:dyDescent="0.2">
      <c r="K2927" s="333"/>
      <c r="L2927" s="334"/>
      <c r="M2927" s="332"/>
      <c r="N2927" s="335"/>
    </row>
    <row r="2928" spans="11:14" x14ac:dyDescent="0.2">
      <c r="K2928" s="333"/>
      <c r="L2928" s="334"/>
      <c r="M2928" s="332"/>
      <c r="N2928" s="335"/>
    </row>
    <row r="2929" spans="11:14" x14ac:dyDescent="0.2">
      <c r="K2929" s="333"/>
      <c r="L2929" s="334"/>
      <c r="M2929" s="332"/>
      <c r="N2929" s="335"/>
    </row>
    <row r="2930" spans="11:14" x14ac:dyDescent="0.2">
      <c r="K2930" s="333"/>
      <c r="L2930" s="334"/>
      <c r="M2930" s="332"/>
      <c r="N2930" s="335"/>
    </row>
    <row r="2931" spans="11:14" x14ac:dyDescent="0.2">
      <c r="K2931" s="333"/>
      <c r="L2931" s="334"/>
      <c r="M2931" s="332"/>
      <c r="N2931" s="335"/>
    </row>
    <row r="2932" spans="11:14" x14ac:dyDescent="0.2">
      <c r="K2932" s="333"/>
      <c r="L2932" s="334"/>
      <c r="M2932" s="332"/>
      <c r="N2932" s="335"/>
    </row>
    <row r="2933" spans="11:14" x14ac:dyDescent="0.2">
      <c r="K2933" s="333"/>
      <c r="L2933" s="334"/>
      <c r="M2933" s="332"/>
      <c r="N2933" s="335"/>
    </row>
    <row r="2934" spans="11:14" x14ac:dyDescent="0.2">
      <c r="K2934" s="333"/>
      <c r="L2934" s="334"/>
      <c r="M2934" s="332"/>
      <c r="N2934" s="335"/>
    </row>
    <row r="2935" spans="11:14" x14ac:dyDescent="0.2">
      <c r="K2935" s="333"/>
      <c r="L2935" s="334"/>
      <c r="M2935" s="332"/>
      <c r="N2935" s="335"/>
    </row>
    <row r="2936" spans="11:14" x14ac:dyDescent="0.2">
      <c r="K2936" s="333"/>
      <c r="L2936" s="334"/>
      <c r="M2936" s="332"/>
      <c r="N2936" s="335"/>
    </row>
    <row r="2937" spans="11:14" x14ac:dyDescent="0.2">
      <c r="K2937" s="333"/>
      <c r="L2937" s="334"/>
      <c r="M2937" s="332"/>
      <c r="N2937" s="335"/>
    </row>
    <row r="2938" spans="11:14" x14ac:dyDescent="0.2">
      <c r="K2938" s="333"/>
      <c r="L2938" s="334"/>
      <c r="M2938" s="332"/>
      <c r="N2938" s="335"/>
    </row>
    <row r="2939" spans="11:14" x14ac:dyDescent="0.2">
      <c r="K2939" s="333"/>
      <c r="L2939" s="334"/>
      <c r="M2939" s="332"/>
      <c r="N2939" s="335"/>
    </row>
    <row r="2940" spans="11:14" x14ac:dyDescent="0.2">
      <c r="K2940" s="333"/>
      <c r="L2940" s="334"/>
      <c r="M2940" s="332"/>
      <c r="N2940" s="335"/>
    </row>
    <row r="2941" spans="11:14" x14ac:dyDescent="0.2">
      <c r="K2941" s="333"/>
      <c r="L2941" s="334"/>
      <c r="M2941" s="332"/>
      <c r="N2941" s="335"/>
    </row>
    <row r="2942" spans="11:14" x14ac:dyDescent="0.2">
      <c r="K2942" s="333"/>
      <c r="L2942" s="334"/>
      <c r="M2942" s="332"/>
      <c r="N2942" s="335"/>
    </row>
    <row r="2943" spans="11:14" x14ac:dyDescent="0.2">
      <c r="K2943" s="333"/>
      <c r="L2943" s="334"/>
      <c r="M2943" s="332"/>
      <c r="N2943" s="335"/>
    </row>
    <row r="2944" spans="11:14" x14ac:dyDescent="0.2">
      <c r="K2944" s="333"/>
      <c r="L2944" s="334"/>
      <c r="M2944" s="332"/>
      <c r="N2944" s="335"/>
    </row>
    <row r="2945" spans="11:14" x14ac:dyDescent="0.2">
      <c r="K2945" s="333"/>
      <c r="L2945" s="334"/>
      <c r="M2945" s="332"/>
      <c r="N2945" s="335"/>
    </row>
    <row r="2946" spans="11:14" x14ac:dyDescent="0.2">
      <c r="K2946" s="333"/>
      <c r="L2946" s="334"/>
      <c r="M2946" s="332"/>
      <c r="N2946" s="335"/>
    </row>
    <row r="2947" spans="11:14" x14ac:dyDescent="0.2">
      <c r="K2947" s="333"/>
      <c r="L2947" s="334"/>
      <c r="M2947" s="332"/>
      <c r="N2947" s="335"/>
    </row>
    <row r="2948" spans="11:14" x14ac:dyDescent="0.2">
      <c r="K2948" s="333"/>
      <c r="L2948" s="334"/>
      <c r="M2948" s="332"/>
      <c r="N2948" s="335"/>
    </row>
    <row r="2949" spans="11:14" x14ac:dyDescent="0.2">
      <c r="K2949" s="333"/>
      <c r="L2949" s="334"/>
      <c r="M2949" s="332"/>
      <c r="N2949" s="335"/>
    </row>
    <row r="2950" spans="11:14" x14ac:dyDescent="0.2">
      <c r="K2950" s="333"/>
      <c r="L2950" s="334"/>
      <c r="M2950" s="332"/>
      <c r="N2950" s="335"/>
    </row>
    <row r="2951" spans="11:14" x14ac:dyDescent="0.2">
      <c r="K2951" s="333"/>
      <c r="L2951" s="334"/>
      <c r="M2951" s="332"/>
      <c r="N2951" s="335"/>
    </row>
    <row r="2952" spans="11:14" x14ac:dyDescent="0.2">
      <c r="K2952" s="333"/>
      <c r="L2952" s="334"/>
      <c r="M2952" s="332"/>
      <c r="N2952" s="335"/>
    </row>
    <row r="2953" spans="11:14" x14ac:dyDescent="0.2">
      <c r="K2953" s="333"/>
      <c r="L2953" s="334"/>
      <c r="M2953" s="332"/>
      <c r="N2953" s="335"/>
    </row>
    <row r="2954" spans="11:14" x14ac:dyDescent="0.2">
      <c r="K2954" s="333"/>
      <c r="L2954" s="334"/>
      <c r="M2954" s="332"/>
      <c r="N2954" s="335"/>
    </row>
    <row r="2955" spans="11:14" x14ac:dyDescent="0.2">
      <c r="K2955" s="333"/>
      <c r="L2955" s="334"/>
      <c r="M2955" s="332"/>
      <c r="N2955" s="335"/>
    </row>
    <row r="2956" spans="11:14" x14ac:dyDescent="0.2">
      <c r="K2956" s="333"/>
      <c r="L2956" s="334"/>
      <c r="M2956" s="332"/>
      <c r="N2956" s="335"/>
    </row>
    <row r="2957" spans="11:14" x14ac:dyDescent="0.2">
      <c r="K2957" s="333"/>
      <c r="L2957" s="334"/>
      <c r="M2957" s="332"/>
      <c r="N2957" s="335"/>
    </row>
    <row r="2958" spans="11:14" x14ac:dyDescent="0.2">
      <c r="K2958" s="333"/>
      <c r="L2958" s="334"/>
      <c r="M2958" s="332"/>
      <c r="N2958" s="335"/>
    </row>
    <row r="2959" spans="11:14" x14ac:dyDescent="0.2">
      <c r="K2959" s="333"/>
      <c r="L2959" s="334"/>
      <c r="M2959" s="332"/>
      <c r="N2959" s="335"/>
    </row>
    <row r="2960" spans="11:14" x14ac:dyDescent="0.2">
      <c r="K2960" s="333"/>
      <c r="L2960" s="334"/>
      <c r="M2960" s="332"/>
      <c r="N2960" s="335"/>
    </row>
    <row r="2961" spans="11:14" x14ac:dyDescent="0.2">
      <c r="K2961" s="333"/>
      <c r="L2961" s="334"/>
      <c r="M2961" s="332"/>
      <c r="N2961" s="335"/>
    </row>
    <row r="2962" spans="11:14" x14ac:dyDescent="0.2">
      <c r="K2962" s="333"/>
      <c r="L2962" s="334"/>
      <c r="M2962" s="332"/>
      <c r="N2962" s="335"/>
    </row>
    <row r="2963" spans="11:14" x14ac:dyDescent="0.2">
      <c r="K2963" s="333"/>
      <c r="L2963" s="334"/>
      <c r="M2963" s="332"/>
      <c r="N2963" s="335"/>
    </row>
    <row r="2964" spans="11:14" x14ac:dyDescent="0.2">
      <c r="K2964" s="333"/>
      <c r="L2964" s="334"/>
      <c r="M2964" s="332"/>
      <c r="N2964" s="335"/>
    </row>
    <row r="2965" spans="11:14" x14ac:dyDescent="0.2">
      <c r="K2965" s="333"/>
      <c r="L2965" s="334"/>
      <c r="M2965" s="332"/>
      <c r="N2965" s="335"/>
    </row>
    <row r="2966" spans="11:14" x14ac:dyDescent="0.2">
      <c r="K2966" s="333"/>
      <c r="L2966" s="334"/>
      <c r="M2966" s="332"/>
      <c r="N2966" s="335"/>
    </row>
    <row r="2967" spans="11:14" x14ac:dyDescent="0.2">
      <c r="K2967" s="333"/>
      <c r="L2967" s="334"/>
      <c r="M2967" s="332"/>
      <c r="N2967" s="335"/>
    </row>
    <row r="2968" spans="11:14" x14ac:dyDescent="0.2">
      <c r="K2968" s="333"/>
      <c r="L2968" s="334"/>
      <c r="M2968" s="332"/>
      <c r="N2968" s="335"/>
    </row>
    <row r="2969" spans="11:14" x14ac:dyDescent="0.2">
      <c r="K2969" s="333"/>
      <c r="L2969" s="334"/>
      <c r="M2969" s="332"/>
      <c r="N2969" s="335"/>
    </row>
    <row r="2970" spans="11:14" x14ac:dyDescent="0.2">
      <c r="K2970" s="333"/>
      <c r="L2970" s="334"/>
      <c r="M2970" s="332"/>
      <c r="N2970" s="335"/>
    </row>
    <row r="2971" spans="11:14" x14ac:dyDescent="0.2">
      <c r="K2971" s="333"/>
      <c r="L2971" s="334"/>
      <c r="M2971" s="332"/>
      <c r="N2971" s="335"/>
    </row>
    <row r="2972" spans="11:14" x14ac:dyDescent="0.2">
      <c r="K2972" s="333"/>
      <c r="L2972" s="334"/>
      <c r="M2972" s="332"/>
      <c r="N2972" s="335"/>
    </row>
    <row r="2973" spans="11:14" x14ac:dyDescent="0.2">
      <c r="K2973" s="333"/>
      <c r="L2973" s="334"/>
      <c r="M2973" s="332"/>
      <c r="N2973" s="335"/>
    </row>
    <row r="2974" spans="11:14" x14ac:dyDescent="0.2">
      <c r="K2974" s="333"/>
      <c r="L2974" s="334"/>
      <c r="M2974" s="332"/>
      <c r="N2974" s="335"/>
    </row>
    <row r="2975" spans="11:14" x14ac:dyDescent="0.2">
      <c r="K2975" s="333"/>
      <c r="L2975" s="334"/>
      <c r="M2975" s="332"/>
      <c r="N2975" s="335"/>
    </row>
    <row r="2976" spans="11:14" x14ac:dyDescent="0.2">
      <c r="K2976" s="333"/>
      <c r="L2976" s="334"/>
      <c r="M2976" s="332"/>
      <c r="N2976" s="335"/>
    </row>
    <row r="2977" spans="11:14" x14ac:dyDescent="0.2">
      <c r="K2977" s="333"/>
      <c r="L2977" s="334"/>
      <c r="M2977" s="332"/>
      <c r="N2977" s="335"/>
    </row>
    <row r="2978" spans="11:14" x14ac:dyDescent="0.2">
      <c r="K2978" s="333"/>
      <c r="L2978" s="334"/>
      <c r="M2978" s="332"/>
      <c r="N2978" s="335"/>
    </row>
    <row r="2979" spans="11:14" x14ac:dyDescent="0.2">
      <c r="K2979" s="333"/>
      <c r="L2979" s="334"/>
      <c r="M2979" s="332"/>
      <c r="N2979" s="335"/>
    </row>
    <row r="2980" spans="11:14" x14ac:dyDescent="0.2">
      <c r="K2980" s="333"/>
      <c r="L2980" s="334"/>
      <c r="M2980" s="332"/>
      <c r="N2980" s="335"/>
    </row>
    <row r="2981" spans="11:14" x14ac:dyDescent="0.2">
      <c r="K2981" s="333"/>
      <c r="L2981" s="334"/>
      <c r="M2981" s="332"/>
      <c r="N2981" s="335"/>
    </row>
    <row r="2982" spans="11:14" x14ac:dyDescent="0.2">
      <c r="K2982" s="333"/>
      <c r="L2982" s="334"/>
      <c r="M2982" s="332"/>
      <c r="N2982" s="335"/>
    </row>
    <row r="2983" spans="11:14" x14ac:dyDescent="0.2">
      <c r="K2983" s="333"/>
      <c r="L2983" s="334"/>
      <c r="M2983" s="332"/>
      <c r="N2983" s="335"/>
    </row>
    <row r="2984" spans="11:14" x14ac:dyDescent="0.2">
      <c r="K2984" s="333"/>
      <c r="L2984" s="334"/>
      <c r="M2984" s="332"/>
      <c r="N2984" s="335"/>
    </row>
    <row r="2985" spans="11:14" x14ac:dyDescent="0.2">
      <c r="K2985" s="333"/>
      <c r="L2985" s="334"/>
      <c r="M2985" s="332"/>
      <c r="N2985" s="335"/>
    </row>
    <row r="2986" spans="11:14" x14ac:dyDescent="0.2">
      <c r="K2986" s="333"/>
      <c r="L2986" s="334"/>
      <c r="M2986" s="332"/>
      <c r="N2986" s="335"/>
    </row>
    <row r="2987" spans="11:14" x14ac:dyDescent="0.2">
      <c r="K2987" s="333"/>
      <c r="L2987" s="334"/>
      <c r="M2987" s="332"/>
      <c r="N2987" s="335"/>
    </row>
    <row r="2988" spans="11:14" x14ac:dyDescent="0.2">
      <c r="K2988" s="333"/>
      <c r="L2988" s="334"/>
      <c r="M2988" s="332"/>
      <c r="N2988" s="335"/>
    </row>
    <row r="2989" spans="11:14" x14ac:dyDescent="0.2">
      <c r="K2989" s="333"/>
      <c r="L2989" s="334"/>
      <c r="M2989" s="332"/>
      <c r="N2989" s="335"/>
    </row>
    <row r="2990" spans="11:14" x14ac:dyDescent="0.2">
      <c r="K2990" s="333"/>
      <c r="L2990" s="334"/>
      <c r="M2990" s="332"/>
      <c r="N2990" s="335"/>
    </row>
    <row r="2991" spans="11:14" x14ac:dyDescent="0.2">
      <c r="K2991" s="333"/>
      <c r="L2991" s="334"/>
      <c r="M2991" s="332"/>
      <c r="N2991" s="335"/>
    </row>
    <row r="2992" spans="11:14" x14ac:dyDescent="0.2">
      <c r="K2992" s="333"/>
      <c r="L2992" s="334"/>
      <c r="M2992" s="332"/>
      <c r="N2992" s="335"/>
    </row>
    <row r="2993" spans="11:14" x14ac:dyDescent="0.2">
      <c r="K2993" s="333"/>
      <c r="L2993" s="334"/>
      <c r="M2993" s="332"/>
      <c r="N2993" s="335"/>
    </row>
    <row r="2994" spans="11:14" x14ac:dyDescent="0.2">
      <c r="K2994" s="333"/>
      <c r="L2994" s="334"/>
      <c r="M2994" s="332"/>
      <c r="N2994" s="335"/>
    </row>
    <row r="2995" spans="11:14" x14ac:dyDescent="0.2">
      <c r="K2995" s="333"/>
      <c r="L2995" s="334"/>
      <c r="M2995" s="332"/>
      <c r="N2995" s="335"/>
    </row>
    <row r="2996" spans="11:14" x14ac:dyDescent="0.2">
      <c r="K2996" s="333"/>
      <c r="L2996" s="334"/>
      <c r="M2996" s="332"/>
      <c r="N2996" s="335"/>
    </row>
    <row r="2997" spans="11:14" x14ac:dyDescent="0.2">
      <c r="K2997" s="333"/>
      <c r="L2997" s="334"/>
      <c r="M2997" s="332"/>
      <c r="N2997" s="335"/>
    </row>
    <row r="2998" spans="11:14" x14ac:dyDescent="0.2">
      <c r="K2998" s="333"/>
      <c r="L2998" s="334"/>
      <c r="M2998" s="332"/>
      <c r="N2998" s="335"/>
    </row>
    <row r="2999" spans="11:14" x14ac:dyDescent="0.2">
      <c r="K2999" s="333"/>
      <c r="L2999" s="334"/>
      <c r="M2999" s="332"/>
      <c r="N2999" s="335"/>
    </row>
    <row r="3000" spans="11:14" x14ac:dyDescent="0.2">
      <c r="K3000" s="333"/>
      <c r="L3000" s="334"/>
      <c r="M3000" s="332"/>
      <c r="N3000" s="335"/>
    </row>
    <row r="3001" spans="11:14" x14ac:dyDescent="0.2">
      <c r="K3001" s="333"/>
      <c r="L3001" s="334"/>
      <c r="M3001" s="332"/>
      <c r="N3001" s="335"/>
    </row>
    <row r="3002" spans="11:14" x14ac:dyDescent="0.2">
      <c r="K3002" s="333"/>
      <c r="L3002" s="334"/>
      <c r="M3002" s="332"/>
      <c r="N3002" s="335"/>
    </row>
    <row r="3003" spans="11:14" x14ac:dyDescent="0.2">
      <c r="K3003" s="333"/>
      <c r="L3003" s="334"/>
      <c r="M3003" s="332"/>
      <c r="N3003" s="335"/>
    </row>
    <row r="3004" spans="11:14" x14ac:dyDescent="0.2">
      <c r="K3004" s="333"/>
      <c r="L3004" s="334"/>
      <c r="M3004" s="332"/>
      <c r="N3004" s="335"/>
    </row>
    <row r="3005" spans="11:14" x14ac:dyDescent="0.2">
      <c r="K3005" s="333"/>
      <c r="L3005" s="334"/>
      <c r="M3005" s="332"/>
      <c r="N3005" s="335"/>
    </row>
    <row r="3006" spans="11:14" x14ac:dyDescent="0.2">
      <c r="K3006" s="333"/>
      <c r="L3006" s="334"/>
      <c r="M3006" s="332"/>
      <c r="N3006" s="335"/>
    </row>
    <row r="3007" spans="11:14" x14ac:dyDescent="0.2">
      <c r="K3007" s="333"/>
      <c r="L3007" s="334"/>
      <c r="M3007" s="332"/>
      <c r="N3007" s="335"/>
    </row>
    <row r="3008" spans="11:14" x14ac:dyDescent="0.2">
      <c r="K3008" s="333"/>
      <c r="L3008" s="334"/>
      <c r="M3008" s="332"/>
      <c r="N3008" s="335"/>
    </row>
    <row r="3009" spans="11:14" x14ac:dyDescent="0.2">
      <c r="K3009" s="333"/>
      <c r="L3009" s="334"/>
      <c r="M3009" s="332"/>
      <c r="N3009" s="335"/>
    </row>
    <row r="3010" spans="11:14" x14ac:dyDescent="0.2">
      <c r="K3010" s="333"/>
      <c r="L3010" s="334"/>
      <c r="M3010" s="332"/>
      <c r="N3010" s="335"/>
    </row>
    <row r="3011" spans="11:14" x14ac:dyDescent="0.2">
      <c r="K3011" s="333"/>
      <c r="L3011" s="334"/>
      <c r="M3011" s="332"/>
      <c r="N3011" s="335"/>
    </row>
    <row r="3012" spans="11:14" x14ac:dyDescent="0.2">
      <c r="K3012" s="333"/>
      <c r="L3012" s="334"/>
      <c r="M3012" s="332"/>
      <c r="N3012" s="335"/>
    </row>
    <row r="3013" spans="11:14" x14ac:dyDescent="0.2">
      <c r="K3013" s="333"/>
      <c r="L3013" s="334"/>
      <c r="M3013" s="332"/>
      <c r="N3013" s="335"/>
    </row>
    <row r="3014" spans="11:14" x14ac:dyDescent="0.2">
      <c r="K3014" s="333"/>
      <c r="L3014" s="334"/>
      <c r="M3014" s="332"/>
      <c r="N3014" s="335"/>
    </row>
    <row r="3015" spans="11:14" x14ac:dyDescent="0.2">
      <c r="K3015" s="333"/>
      <c r="L3015" s="334"/>
      <c r="M3015" s="332"/>
      <c r="N3015" s="335"/>
    </row>
    <row r="3016" spans="11:14" x14ac:dyDescent="0.2">
      <c r="K3016" s="333"/>
      <c r="L3016" s="334"/>
      <c r="M3016" s="332"/>
      <c r="N3016" s="335"/>
    </row>
    <row r="3017" spans="11:14" x14ac:dyDescent="0.2">
      <c r="K3017" s="333"/>
      <c r="L3017" s="334"/>
      <c r="M3017" s="332"/>
      <c r="N3017" s="335"/>
    </row>
    <row r="3018" spans="11:14" x14ac:dyDescent="0.2">
      <c r="K3018" s="333"/>
      <c r="L3018" s="334"/>
      <c r="M3018" s="332"/>
      <c r="N3018" s="335"/>
    </row>
    <row r="3019" spans="11:14" x14ac:dyDescent="0.2">
      <c r="K3019" s="333"/>
      <c r="L3019" s="334"/>
      <c r="M3019" s="332"/>
      <c r="N3019" s="335"/>
    </row>
    <row r="3020" spans="11:14" x14ac:dyDescent="0.2">
      <c r="K3020" s="333"/>
      <c r="L3020" s="334"/>
      <c r="M3020" s="332"/>
      <c r="N3020" s="335"/>
    </row>
    <row r="3021" spans="11:14" x14ac:dyDescent="0.2">
      <c r="K3021" s="333"/>
      <c r="L3021" s="334"/>
      <c r="M3021" s="332"/>
      <c r="N3021" s="335"/>
    </row>
    <row r="3022" spans="11:14" x14ac:dyDescent="0.2">
      <c r="K3022" s="333"/>
      <c r="L3022" s="334"/>
      <c r="M3022" s="332"/>
      <c r="N3022" s="335"/>
    </row>
    <row r="3023" spans="11:14" x14ac:dyDescent="0.2">
      <c r="K3023" s="333"/>
      <c r="L3023" s="334"/>
      <c r="M3023" s="332"/>
      <c r="N3023" s="335"/>
    </row>
    <row r="3024" spans="11:14" x14ac:dyDescent="0.2">
      <c r="K3024" s="333"/>
      <c r="L3024" s="334"/>
      <c r="M3024" s="332"/>
      <c r="N3024" s="335"/>
    </row>
    <row r="3025" spans="11:14" x14ac:dyDescent="0.2">
      <c r="K3025" s="333"/>
      <c r="L3025" s="334"/>
      <c r="M3025" s="332"/>
      <c r="N3025" s="335"/>
    </row>
    <row r="3026" spans="11:14" x14ac:dyDescent="0.2">
      <c r="K3026" s="333"/>
      <c r="L3026" s="334"/>
      <c r="M3026" s="332"/>
      <c r="N3026" s="335"/>
    </row>
    <row r="3027" spans="11:14" x14ac:dyDescent="0.2">
      <c r="K3027" s="333"/>
      <c r="L3027" s="334"/>
      <c r="M3027" s="332"/>
      <c r="N3027" s="335"/>
    </row>
    <row r="3028" spans="11:14" x14ac:dyDescent="0.2">
      <c r="K3028" s="333"/>
      <c r="L3028" s="334"/>
      <c r="M3028" s="332"/>
      <c r="N3028" s="335"/>
    </row>
    <row r="3029" spans="11:14" x14ac:dyDescent="0.2">
      <c r="K3029" s="333"/>
      <c r="L3029" s="334"/>
      <c r="M3029" s="332"/>
      <c r="N3029" s="335"/>
    </row>
    <row r="3030" spans="11:14" x14ac:dyDescent="0.2">
      <c r="K3030" s="333"/>
      <c r="L3030" s="334"/>
      <c r="M3030" s="332"/>
      <c r="N3030" s="335"/>
    </row>
    <row r="3031" spans="11:14" x14ac:dyDescent="0.2">
      <c r="K3031" s="333"/>
      <c r="L3031" s="334"/>
      <c r="M3031" s="332"/>
      <c r="N3031" s="335"/>
    </row>
    <row r="3032" spans="11:14" x14ac:dyDescent="0.2">
      <c r="K3032" s="333"/>
      <c r="L3032" s="334"/>
      <c r="M3032" s="332"/>
      <c r="N3032" s="335"/>
    </row>
    <row r="3033" spans="11:14" x14ac:dyDescent="0.2">
      <c r="K3033" s="333"/>
      <c r="L3033" s="334"/>
      <c r="M3033" s="332"/>
      <c r="N3033" s="335"/>
    </row>
    <row r="3034" spans="11:14" x14ac:dyDescent="0.2">
      <c r="K3034" s="333"/>
      <c r="L3034" s="334"/>
      <c r="M3034" s="332"/>
      <c r="N3034" s="335"/>
    </row>
    <row r="3035" spans="11:14" x14ac:dyDescent="0.2">
      <c r="K3035" s="333"/>
      <c r="L3035" s="334"/>
      <c r="M3035" s="332"/>
      <c r="N3035" s="335"/>
    </row>
    <row r="3036" spans="11:14" x14ac:dyDescent="0.2">
      <c r="K3036" s="333"/>
      <c r="L3036" s="334"/>
      <c r="M3036" s="332"/>
      <c r="N3036" s="335"/>
    </row>
    <row r="3037" spans="11:14" x14ac:dyDescent="0.2">
      <c r="K3037" s="333"/>
      <c r="L3037" s="334"/>
      <c r="M3037" s="332"/>
      <c r="N3037" s="335"/>
    </row>
    <row r="3038" spans="11:14" x14ac:dyDescent="0.2">
      <c r="K3038" s="333"/>
      <c r="L3038" s="334"/>
      <c r="M3038" s="332"/>
      <c r="N3038" s="335"/>
    </row>
    <row r="3039" spans="11:14" x14ac:dyDescent="0.2">
      <c r="K3039" s="333"/>
      <c r="L3039" s="334"/>
      <c r="M3039" s="332"/>
      <c r="N3039" s="335"/>
    </row>
    <row r="3040" spans="11:14" x14ac:dyDescent="0.2">
      <c r="K3040" s="333"/>
      <c r="L3040" s="334"/>
      <c r="M3040" s="332"/>
      <c r="N3040" s="335"/>
    </row>
    <row r="3041" spans="11:14" x14ac:dyDescent="0.2">
      <c r="K3041" s="333"/>
      <c r="L3041" s="334"/>
      <c r="M3041" s="332"/>
      <c r="N3041" s="335"/>
    </row>
    <row r="3042" spans="11:14" x14ac:dyDescent="0.2">
      <c r="K3042" s="333"/>
      <c r="L3042" s="334"/>
      <c r="M3042" s="332"/>
      <c r="N3042" s="335"/>
    </row>
    <row r="3043" spans="11:14" x14ac:dyDescent="0.2">
      <c r="K3043" s="333"/>
      <c r="L3043" s="334"/>
      <c r="M3043" s="332"/>
      <c r="N3043" s="335"/>
    </row>
    <row r="3044" spans="11:14" x14ac:dyDescent="0.2">
      <c r="K3044" s="333"/>
      <c r="L3044" s="334"/>
      <c r="M3044" s="332"/>
      <c r="N3044" s="335"/>
    </row>
    <row r="3045" spans="11:14" x14ac:dyDescent="0.2">
      <c r="K3045" s="333"/>
      <c r="L3045" s="334"/>
      <c r="M3045" s="332"/>
      <c r="N3045" s="335"/>
    </row>
    <row r="3046" spans="11:14" x14ac:dyDescent="0.2">
      <c r="K3046" s="333"/>
      <c r="L3046" s="334"/>
      <c r="M3046" s="332"/>
      <c r="N3046" s="335"/>
    </row>
    <row r="3047" spans="11:14" x14ac:dyDescent="0.2">
      <c r="K3047" s="333"/>
      <c r="L3047" s="334"/>
      <c r="M3047" s="332"/>
      <c r="N3047" s="335"/>
    </row>
    <row r="3048" spans="11:14" x14ac:dyDescent="0.2">
      <c r="K3048" s="333"/>
      <c r="L3048" s="334"/>
      <c r="M3048" s="332"/>
      <c r="N3048" s="335"/>
    </row>
    <row r="3049" spans="11:14" x14ac:dyDescent="0.2">
      <c r="K3049" s="333"/>
      <c r="L3049" s="334"/>
      <c r="M3049" s="332"/>
      <c r="N3049" s="335"/>
    </row>
    <row r="3050" spans="11:14" x14ac:dyDescent="0.2">
      <c r="K3050" s="333"/>
      <c r="L3050" s="334"/>
      <c r="M3050" s="332"/>
      <c r="N3050" s="335"/>
    </row>
    <row r="3051" spans="11:14" x14ac:dyDescent="0.2">
      <c r="K3051" s="333"/>
      <c r="L3051" s="334"/>
      <c r="M3051" s="332"/>
      <c r="N3051" s="335"/>
    </row>
    <row r="3052" spans="11:14" x14ac:dyDescent="0.2">
      <c r="K3052" s="333"/>
      <c r="L3052" s="334"/>
      <c r="M3052" s="332"/>
      <c r="N3052" s="335"/>
    </row>
    <row r="3053" spans="11:14" x14ac:dyDescent="0.2">
      <c r="K3053" s="333"/>
      <c r="L3053" s="334"/>
      <c r="M3053" s="332"/>
      <c r="N3053" s="335"/>
    </row>
    <row r="3054" spans="11:14" x14ac:dyDescent="0.2">
      <c r="K3054" s="333"/>
      <c r="L3054" s="334"/>
      <c r="M3054" s="332"/>
      <c r="N3054" s="335"/>
    </row>
    <row r="3055" spans="11:14" x14ac:dyDescent="0.2">
      <c r="K3055" s="333"/>
      <c r="L3055" s="334"/>
      <c r="M3055" s="332"/>
      <c r="N3055" s="335"/>
    </row>
    <row r="3056" spans="11:14" x14ac:dyDescent="0.2">
      <c r="K3056" s="333"/>
      <c r="L3056" s="334"/>
      <c r="M3056" s="332"/>
      <c r="N3056" s="335"/>
    </row>
    <row r="3057" spans="11:14" x14ac:dyDescent="0.2">
      <c r="K3057" s="333"/>
      <c r="L3057" s="334"/>
      <c r="M3057" s="332"/>
      <c r="N3057" s="335"/>
    </row>
    <row r="3058" spans="11:14" x14ac:dyDescent="0.2">
      <c r="K3058" s="333"/>
      <c r="L3058" s="334"/>
      <c r="M3058" s="332"/>
      <c r="N3058" s="335"/>
    </row>
    <row r="3059" spans="11:14" x14ac:dyDescent="0.2">
      <c r="K3059" s="333"/>
      <c r="L3059" s="334"/>
      <c r="M3059" s="332"/>
      <c r="N3059" s="335"/>
    </row>
    <row r="3060" spans="11:14" x14ac:dyDescent="0.2">
      <c r="K3060" s="333"/>
      <c r="L3060" s="334"/>
      <c r="M3060" s="332"/>
      <c r="N3060" s="335"/>
    </row>
    <row r="3061" spans="11:14" x14ac:dyDescent="0.2">
      <c r="K3061" s="333"/>
      <c r="L3061" s="334"/>
      <c r="M3061" s="332"/>
      <c r="N3061" s="335"/>
    </row>
    <row r="3062" spans="11:14" x14ac:dyDescent="0.2">
      <c r="K3062" s="333"/>
      <c r="L3062" s="334"/>
      <c r="M3062" s="332"/>
      <c r="N3062" s="335"/>
    </row>
    <row r="3063" spans="11:14" x14ac:dyDescent="0.2">
      <c r="K3063" s="333"/>
      <c r="L3063" s="334"/>
      <c r="M3063" s="332"/>
      <c r="N3063" s="335"/>
    </row>
    <row r="3064" spans="11:14" x14ac:dyDescent="0.2">
      <c r="K3064" s="333"/>
      <c r="L3064" s="334"/>
      <c r="M3064" s="332"/>
      <c r="N3064" s="335"/>
    </row>
    <row r="3065" spans="11:14" x14ac:dyDescent="0.2">
      <c r="K3065" s="333"/>
      <c r="L3065" s="334"/>
      <c r="M3065" s="332"/>
      <c r="N3065" s="335"/>
    </row>
    <row r="3066" spans="11:14" x14ac:dyDescent="0.2">
      <c r="K3066" s="333"/>
      <c r="L3066" s="334"/>
      <c r="M3066" s="332"/>
      <c r="N3066" s="335"/>
    </row>
    <row r="3067" spans="11:14" x14ac:dyDescent="0.2">
      <c r="K3067" s="333"/>
      <c r="L3067" s="334"/>
      <c r="M3067" s="332"/>
      <c r="N3067" s="335"/>
    </row>
    <row r="3068" spans="11:14" x14ac:dyDescent="0.2">
      <c r="K3068" s="333"/>
      <c r="L3068" s="334"/>
      <c r="M3068" s="332"/>
      <c r="N3068" s="335"/>
    </row>
    <row r="3069" spans="11:14" x14ac:dyDescent="0.2">
      <c r="K3069" s="333"/>
      <c r="L3069" s="334"/>
      <c r="M3069" s="332"/>
      <c r="N3069" s="335"/>
    </row>
    <row r="3070" spans="11:14" x14ac:dyDescent="0.2">
      <c r="K3070" s="333"/>
      <c r="L3070" s="334"/>
      <c r="M3070" s="332"/>
      <c r="N3070" s="335"/>
    </row>
    <row r="3071" spans="11:14" x14ac:dyDescent="0.2">
      <c r="K3071" s="333"/>
      <c r="L3071" s="334"/>
      <c r="M3071" s="332"/>
      <c r="N3071" s="335"/>
    </row>
    <row r="3072" spans="11:14" x14ac:dyDescent="0.2">
      <c r="K3072" s="333"/>
      <c r="L3072" s="334"/>
      <c r="M3072" s="332"/>
      <c r="N3072" s="335"/>
    </row>
    <row r="3073" spans="11:14" x14ac:dyDescent="0.2">
      <c r="K3073" s="333"/>
      <c r="L3073" s="334"/>
      <c r="M3073" s="332"/>
      <c r="N3073" s="335"/>
    </row>
    <row r="3074" spans="11:14" x14ac:dyDescent="0.2">
      <c r="K3074" s="333"/>
      <c r="L3074" s="334"/>
      <c r="M3074" s="332"/>
      <c r="N3074" s="335"/>
    </row>
    <row r="3075" spans="11:14" x14ac:dyDescent="0.2">
      <c r="K3075" s="333"/>
      <c r="L3075" s="334"/>
      <c r="M3075" s="332"/>
      <c r="N3075" s="335"/>
    </row>
    <row r="3076" spans="11:14" x14ac:dyDescent="0.2">
      <c r="K3076" s="333"/>
      <c r="L3076" s="334"/>
      <c r="M3076" s="332"/>
      <c r="N3076" s="335"/>
    </row>
    <row r="3077" spans="11:14" x14ac:dyDescent="0.2">
      <c r="K3077" s="333"/>
      <c r="L3077" s="334"/>
      <c r="M3077" s="332"/>
      <c r="N3077" s="335"/>
    </row>
    <row r="3078" spans="11:14" x14ac:dyDescent="0.2">
      <c r="K3078" s="333"/>
      <c r="L3078" s="334"/>
      <c r="M3078" s="332"/>
      <c r="N3078" s="335"/>
    </row>
    <row r="3079" spans="11:14" x14ac:dyDescent="0.2">
      <c r="K3079" s="333"/>
      <c r="L3079" s="334"/>
      <c r="M3079" s="332"/>
      <c r="N3079" s="335"/>
    </row>
    <row r="3080" spans="11:14" x14ac:dyDescent="0.2">
      <c r="K3080" s="333"/>
      <c r="L3080" s="334"/>
      <c r="M3080" s="332"/>
      <c r="N3080" s="335"/>
    </row>
    <row r="3081" spans="11:14" x14ac:dyDescent="0.2">
      <c r="K3081" s="333"/>
      <c r="L3081" s="334"/>
      <c r="M3081" s="332"/>
      <c r="N3081" s="335"/>
    </row>
    <row r="3082" spans="11:14" x14ac:dyDescent="0.2">
      <c r="K3082" s="333"/>
      <c r="L3082" s="334"/>
      <c r="M3082" s="332"/>
      <c r="N3082" s="335"/>
    </row>
    <row r="3083" spans="11:14" x14ac:dyDescent="0.2">
      <c r="K3083" s="333"/>
      <c r="L3083" s="334"/>
      <c r="M3083" s="332"/>
      <c r="N3083" s="335"/>
    </row>
    <row r="3084" spans="11:14" x14ac:dyDescent="0.2">
      <c r="K3084" s="333"/>
      <c r="L3084" s="334"/>
      <c r="M3084" s="332"/>
      <c r="N3084" s="335"/>
    </row>
    <row r="3085" spans="11:14" x14ac:dyDescent="0.2">
      <c r="K3085" s="333"/>
      <c r="L3085" s="334"/>
      <c r="M3085" s="332"/>
      <c r="N3085" s="335"/>
    </row>
    <row r="3086" spans="11:14" x14ac:dyDescent="0.2">
      <c r="K3086" s="333"/>
      <c r="L3086" s="334"/>
      <c r="M3086" s="332"/>
      <c r="N3086" s="335"/>
    </row>
    <row r="3087" spans="11:14" x14ac:dyDescent="0.2">
      <c r="K3087" s="333"/>
      <c r="L3087" s="334"/>
      <c r="M3087" s="332"/>
      <c r="N3087" s="335"/>
    </row>
    <row r="3088" spans="11:14" x14ac:dyDescent="0.2">
      <c r="K3088" s="333"/>
      <c r="L3088" s="334"/>
      <c r="M3088" s="332"/>
      <c r="N3088" s="335"/>
    </row>
    <row r="3089" spans="11:14" x14ac:dyDescent="0.2">
      <c r="K3089" s="333"/>
      <c r="L3089" s="334"/>
      <c r="M3089" s="332"/>
      <c r="N3089" s="335"/>
    </row>
    <row r="3090" spans="11:14" x14ac:dyDescent="0.2">
      <c r="K3090" s="333"/>
      <c r="L3090" s="334"/>
      <c r="M3090" s="332"/>
      <c r="N3090" s="335"/>
    </row>
    <row r="3091" spans="11:14" x14ac:dyDescent="0.2">
      <c r="K3091" s="333"/>
      <c r="L3091" s="334"/>
      <c r="M3091" s="332"/>
      <c r="N3091" s="335"/>
    </row>
    <row r="3092" spans="11:14" x14ac:dyDescent="0.2">
      <c r="K3092" s="333"/>
      <c r="L3092" s="334"/>
      <c r="M3092" s="332"/>
      <c r="N3092" s="335"/>
    </row>
    <row r="3093" spans="11:14" x14ac:dyDescent="0.2">
      <c r="K3093" s="333"/>
      <c r="L3093" s="334"/>
      <c r="M3093" s="332"/>
      <c r="N3093" s="335"/>
    </row>
    <row r="3094" spans="11:14" x14ac:dyDescent="0.2">
      <c r="K3094" s="333"/>
      <c r="L3094" s="334"/>
      <c r="M3094" s="332"/>
      <c r="N3094" s="335"/>
    </row>
    <row r="3095" spans="11:14" x14ac:dyDescent="0.2">
      <c r="K3095" s="333"/>
      <c r="L3095" s="334"/>
      <c r="M3095" s="332"/>
      <c r="N3095" s="335"/>
    </row>
    <row r="3096" spans="11:14" x14ac:dyDescent="0.2">
      <c r="K3096" s="333"/>
      <c r="L3096" s="334"/>
      <c r="M3096" s="332"/>
      <c r="N3096" s="335"/>
    </row>
    <row r="3097" spans="11:14" x14ac:dyDescent="0.2">
      <c r="K3097" s="333"/>
      <c r="L3097" s="334"/>
      <c r="M3097" s="332"/>
      <c r="N3097" s="335"/>
    </row>
    <row r="3098" spans="11:14" x14ac:dyDescent="0.2">
      <c r="K3098" s="333"/>
      <c r="L3098" s="334"/>
      <c r="M3098" s="332"/>
      <c r="N3098" s="335"/>
    </row>
    <row r="3099" spans="11:14" x14ac:dyDescent="0.2">
      <c r="K3099" s="333"/>
      <c r="L3099" s="334"/>
      <c r="M3099" s="332"/>
      <c r="N3099" s="335"/>
    </row>
    <row r="3100" spans="11:14" x14ac:dyDescent="0.2">
      <c r="K3100" s="333"/>
      <c r="L3100" s="334"/>
      <c r="M3100" s="332"/>
      <c r="N3100" s="335"/>
    </row>
    <row r="3101" spans="11:14" x14ac:dyDescent="0.2">
      <c r="K3101" s="333"/>
      <c r="L3101" s="334"/>
      <c r="M3101" s="332"/>
      <c r="N3101" s="335"/>
    </row>
    <row r="3102" spans="11:14" x14ac:dyDescent="0.2">
      <c r="K3102" s="333"/>
      <c r="L3102" s="334"/>
      <c r="M3102" s="332"/>
      <c r="N3102" s="335"/>
    </row>
    <row r="3103" spans="11:14" x14ac:dyDescent="0.2">
      <c r="K3103" s="333"/>
      <c r="L3103" s="334"/>
      <c r="M3103" s="332"/>
      <c r="N3103" s="335"/>
    </row>
    <row r="3104" spans="11:14" x14ac:dyDescent="0.2">
      <c r="K3104" s="333"/>
      <c r="L3104" s="334"/>
      <c r="M3104" s="332"/>
      <c r="N3104" s="335"/>
    </row>
    <row r="3105" spans="11:14" x14ac:dyDescent="0.2">
      <c r="K3105" s="333"/>
      <c r="L3105" s="334"/>
      <c r="M3105" s="332"/>
      <c r="N3105" s="335"/>
    </row>
    <row r="3106" spans="11:14" x14ac:dyDescent="0.2">
      <c r="K3106" s="333"/>
      <c r="L3106" s="334"/>
      <c r="M3106" s="332"/>
      <c r="N3106" s="335"/>
    </row>
    <row r="3107" spans="11:14" x14ac:dyDescent="0.2">
      <c r="K3107" s="333"/>
      <c r="L3107" s="334"/>
      <c r="M3107" s="332"/>
      <c r="N3107" s="335"/>
    </row>
    <row r="3108" spans="11:14" x14ac:dyDescent="0.2">
      <c r="K3108" s="333"/>
      <c r="L3108" s="334"/>
      <c r="M3108" s="332"/>
      <c r="N3108" s="335"/>
    </row>
    <row r="3109" spans="11:14" x14ac:dyDescent="0.2">
      <c r="K3109" s="333"/>
      <c r="L3109" s="334"/>
      <c r="M3109" s="332"/>
      <c r="N3109" s="335"/>
    </row>
    <row r="3110" spans="11:14" x14ac:dyDescent="0.2">
      <c r="K3110" s="333"/>
      <c r="L3110" s="334"/>
      <c r="M3110" s="332"/>
      <c r="N3110" s="335"/>
    </row>
    <row r="3111" spans="11:14" x14ac:dyDescent="0.2">
      <c r="K3111" s="333"/>
      <c r="L3111" s="334"/>
      <c r="M3111" s="332"/>
      <c r="N3111" s="335"/>
    </row>
    <row r="3112" spans="11:14" x14ac:dyDescent="0.2">
      <c r="K3112" s="333"/>
      <c r="L3112" s="334"/>
      <c r="M3112" s="332"/>
      <c r="N3112" s="335"/>
    </row>
    <row r="3113" spans="11:14" x14ac:dyDescent="0.2">
      <c r="K3113" s="333"/>
      <c r="L3113" s="334"/>
      <c r="M3113" s="332"/>
      <c r="N3113" s="335"/>
    </row>
    <row r="3114" spans="11:14" x14ac:dyDescent="0.2">
      <c r="K3114" s="333"/>
      <c r="L3114" s="334"/>
      <c r="M3114" s="332"/>
      <c r="N3114" s="335"/>
    </row>
    <row r="3115" spans="11:14" x14ac:dyDescent="0.2">
      <c r="K3115" s="333"/>
      <c r="L3115" s="334"/>
      <c r="M3115" s="332"/>
      <c r="N3115" s="335"/>
    </row>
    <row r="3116" spans="11:14" x14ac:dyDescent="0.2">
      <c r="K3116" s="333"/>
      <c r="L3116" s="334"/>
      <c r="M3116" s="332"/>
      <c r="N3116" s="335"/>
    </row>
    <row r="3117" spans="11:14" x14ac:dyDescent="0.2">
      <c r="K3117" s="333"/>
      <c r="L3117" s="334"/>
      <c r="M3117" s="332"/>
      <c r="N3117" s="335"/>
    </row>
    <row r="3118" spans="11:14" x14ac:dyDescent="0.2">
      <c r="K3118" s="333"/>
      <c r="L3118" s="334"/>
      <c r="M3118" s="332"/>
      <c r="N3118" s="335"/>
    </row>
    <row r="3119" spans="11:14" x14ac:dyDescent="0.2">
      <c r="K3119" s="333"/>
      <c r="L3119" s="334"/>
      <c r="M3119" s="332"/>
      <c r="N3119" s="335"/>
    </row>
    <row r="3120" spans="11:14" x14ac:dyDescent="0.2">
      <c r="K3120" s="333"/>
      <c r="L3120" s="334"/>
      <c r="M3120" s="332"/>
      <c r="N3120" s="335"/>
    </row>
    <row r="3121" spans="11:14" x14ac:dyDescent="0.2">
      <c r="K3121" s="333"/>
      <c r="L3121" s="334"/>
      <c r="M3121" s="332"/>
      <c r="N3121" s="335"/>
    </row>
    <row r="3122" spans="11:14" x14ac:dyDescent="0.2">
      <c r="K3122" s="333"/>
      <c r="L3122" s="334"/>
      <c r="M3122" s="332"/>
      <c r="N3122" s="335"/>
    </row>
    <row r="3123" spans="11:14" x14ac:dyDescent="0.2">
      <c r="K3123" s="333"/>
      <c r="L3123" s="334"/>
      <c r="M3123" s="332"/>
      <c r="N3123" s="335"/>
    </row>
    <row r="3124" spans="11:14" x14ac:dyDescent="0.2">
      <c r="K3124" s="333"/>
      <c r="L3124" s="334"/>
      <c r="M3124" s="332"/>
      <c r="N3124" s="335"/>
    </row>
    <row r="3125" spans="11:14" x14ac:dyDescent="0.2">
      <c r="K3125" s="333"/>
      <c r="L3125" s="334"/>
      <c r="M3125" s="332"/>
      <c r="N3125" s="335"/>
    </row>
    <row r="3126" spans="11:14" x14ac:dyDescent="0.2">
      <c r="K3126" s="333"/>
      <c r="L3126" s="334"/>
      <c r="M3126" s="332"/>
      <c r="N3126" s="335"/>
    </row>
    <row r="3127" spans="11:14" x14ac:dyDescent="0.2">
      <c r="K3127" s="333"/>
      <c r="L3127" s="334"/>
      <c r="M3127" s="332"/>
      <c r="N3127" s="335"/>
    </row>
    <row r="3128" spans="11:14" x14ac:dyDescent="0.2">
      <c r="K3128" s="333"/>
      <c r="L3128" s="334"/>
      <c r="M3128" s="332"/>
      <c r="N3128" s="335"/>
    </row>
    <row r="3129" spans="11:14" x14ac:dyDescent="0.2">
      <c r="K3129" s="333"/>
      <c r="L3129" s="334"/>
      <c r="M3129" s="332"/>
      <c r="N3129" s="335"/>
    </row>
    <row r="3130" spans="11:14" x14ac:dyDescent="0.2">
      <c r="K3130" s="333"/>
      <c r="L3130" s="334"/>
      <c r="M3130" s="332"/>
      <c r="N3130" s="335"/>
    </row>
    <row r="3131" spans="11:14" x14ac:dyDescent="0.2">
      <c r="K3131" s="333"/>
      <c r="L3131" s="334"/>
      <c r="M3131" s="332"/>
      <c r="N3131" s="335"/>
    </row>
    <row r="3132" spans="11:14" x14ac:dyDescent="0.2">
      <c r="K3132" s="333"/>
      <c r="L3132" s="334"/>
      <c r="M3132" s="332"/>
      <c r="N3132" s="335"/>
    </row>
    <row r="3133" spans="11:14" x14ac:dyDescent="0.2">
      <c r="K3133" s="333"/>
      <c r="L3133" s="334"/>
      <c r="M3133" s="332"/>
      <c r="N3133" s="335"/>
    </row>
    <row r="3134" spans="11:14" x14ac:dyDescent="0.2">
      <c r="K3134" s="333"/>
      <c r="L3134" s="334"/>
      <c r="M3134" s="332"/>
      <c r="N3134" s="335"/>
    </row>
    <row r="3135" spans="11:14" x14ac:dyDescent="0.2">
      <c r="K3135" s="333"/>
      <c r="L3135" s="334"/>
      <c r="M3135" s="332"/>
      <c r="N3135" s="335"/>
    </row>
    <row r="3136" spans="11:14" x14ac:dyDescent="0.2">
      <c r="K3136" s="333"/>
      <c r="L3136" s="334"/>
      <c r="M3136" s="332"/>
      <c r="N3136" s="335"/>
    </row>
    <row r="3137" spans="11:14" x14ac:dyDescent="0.2">
      <c r="K3137" s="333"/>
      <c r="L3137" s="334"/>
      <c r="M3137" s="332"/>
      <c r="N3137" s="335"/>
    </row>
    <row r="3138" spans="11:14" x14ac:dyDescent="0.2">
      <c r="K3138" s="333"/>
      <c r="L3138" s="334"/>
      <c r="M3138" s="332"/>
      <c r="N3138" s="335"/>
    </row>
    <row r="3139" spans="11:14" x14ac:dyDescent="0.2">
      <c r="K3139" s="333"/>
      <c r="L3139" s="334"/>
      <c r="M3139" s="332"/>
      <c r="N3139" s="335"/>
    </row>
    <row r="3140" spans="11:14" x14ac:dyDescent="0.2">
      <c r="K3140" s="333"/>
      <c r="L3140" s="334"/>
      <c r="M3140" s="332"/>
      <c r="N3140" s="335"/>
    </row>
    <row r="3141" spans="11:14" x14ac:dyDescent="0.2">
      <c r="K3141" s="333"/>
      <c r="L3141" s="334"/>
      <c r="M3141" s="332"/>
      <c r="N3141" s="335"/>
    </row>
    <row r="3142" spans="11:14" x14ac:dyDescent="0.2">
      <c r="K3142" s="333"/>
      <c r="L3142" s="334"/>
      <c r="M3142" s="332"/>
      <c r="N3142" s="335"/>
    </row>
    <row r="3143" spans="11:14" x14ac:dyDescent="0.2">
      <c r="K3143" s="333"/>
      <c r="L3143" s="334"/>
      <c r="M3143" s="332"/>
      <c r="N3143" s="335"/>
    </row>
    <row r="3144" spans="11:14" x14ac:dyDescent="0.2">
      <c r="K3144" s="333"/>
      <c r="L3144" s="334"/>
      <c r="M3144" s="332"/>
      <c r="N3144" s="335"/>
    </row>
    <row r="3145" spans="11:14" x14ac:dyDescent="0.2">
      <c r="K3145" s="333"/>
      <c r="L3145" s="334"/>
      <c r="M3145" s="332"/>
      <c r="N3145" s="335"/>
    </row>
    <row r="3146" spans="11:14" x14ac:dyDescent="0.2">
      <c r="K3146" s="333"/>
      <c r="L3146" s="334"/>
      <c r="M3146" s="332"/>
      <c r="N3146" s="335"/>
    </row>
    <row r="3147" spans="11:14" x14ac:dyDescent="0.2">
      <c r="K3147" s="333"/>
      <c r="L3147" s="334"/>
      <c r="M3147" s="332"/>
      <c r="N3147" s="335"/>
    </row>
    <row r="3148" spans="11:14" x14ac:dyDescent="0.2">
      <c r="K3148" s="333"/>
      <c r="L3148" s="334"/>
      <c r="M3148" s="332"/>
      <c r="N3148" s="335"/>
    </row>
    <row r="3149" spans="11:14" x14ac:dyDescent="0.2">
      <c r="K3149" s="333"/>
      <c r="L3149" s="334"/>
      <c r="M3149" s="332"/>
      <c r="N3149" s="335"/>
    </row>
    <row r="3150" spans="11:14" x14ac:dyDescent="0.2">
      <c r="K3150" s="333"/>
      <c r="L3150" s="334"/>
      <c r="M3150" s="332"/>
      <c r="N3150" s="335"/>
    </row>
    <row r="3151" spans="11:14" x14ac:dyDescent="0.2">
      <c r="K3151" s="333"/>
      <c r="L3151" s="334"/>
      <c r="M3151" s="332"/>
      <c r="N3151" s="335"/>
    </row>
    <row r="3152" spans="11:14" x14ac:dyDescent="0.2">
      <c r="K3152" s="333"/>
      <c r="L3152" s="334"/>
      <c r="M3152" s="332"/>
      <c r="N3152" s="335"/>
    </row>
    <row r="3153" spans="11:14" x14ac:dyDescent="0.2">
      <c r="K3153" s="333"/>
      <c r="L3153" s="334"/>
      <c r="M3153" s="332"/>
      <c r="N3153" s="335"/>
    </row>
    <row r="3154" spans="11:14" x14ac:dyDescent="0.2">
      <c r="K3154" s="333"/>
      <c r="L3154" s="334"/>
      <c r="M3154" s="332"/>
      <c r="N3154" s="335"/>
    </row>
    <row r="3155" spans="11:14" x14ac:dyDescent="0.2">
      <c r="K3155" s="333"/>
      <c r="L3155" s="334"/>
      <c r="M3155" s="332"/>
      <c r="N3155" s="335"/>
    </row>
    <row r="3156" spans="11:14" x14ac:dyDescent="0.2">
      <c r="K3156" s="333"/>
      <c r="L3156" s="334"/>
      <c r="M3156" s="332"/>
      <c r="N3156" s="335"/>
    </row>
    <row r="3157" spans="11:14" x14ac:dyDescent="0.2">
      <c r="K3157" s="333"/>
      <c r="L3157" s="334"/>
      <c r="M3157" s="332"/>
      <c r="N3157" s="335"/>
    </row>
    <row r="3158" spans="11:14" x14ac:dyDescent="0.2">
      <c r="K3158" s="333"/>
      <c r="L3158" s="334"/>
      <c r="M3158" s="332"/>
      <c r="N3158" s="335"/>
    </row>
    <row r="3159" spans="11:14" x14ac:dyDescent="0.2">
      <c r="K3159" s="333"/>
      <c r="L3159" s="334"/>
      <c r="M3159" s="332"/>
      <c r="N3159" s="335"/>
    </row>
    <row r="3160" spans="11:14" x14ac:dyDescent="0.2">
      <c r="K3160" s="333"/>
      <c r="L3160" s="334"/>
      <c r="M3160" s="332"/>
      <c r="N3160" s="335"/>
    </row>
    <row r="3161" spans="11:14" x14ac:dyDescent="0.2">
      <c r="K3161" s="333"/>
      <c r="L3161" s="334"/>
      <c r="M3161" s="332"/>
      <c r="N3161" s="335"/>
    </row>
    <row r="3162" spans="11:14" x14ac:dyDescent="0.2">
      <c r="K3162" s="333"/>
      <c r="L3162" s="334"/>
      <c r="M3162" s="332"/>
      <c r="N3162" s="335"/>
    </row>
    <row r="3163" spans="11:14" x14ac:dyDescent="0.2">
      <c r="K3163" s="333"/>
      <c r="L3163" s="334"/>
      <c r="M3163" s="332"/>
      <c r="N3163" s="335"/>
    </row>
    <row r="3164" spans="11:14" x14ac:dyDescent="0.2">
      <c r="K3164" s="333"/>
      <c r="L3164" s="334"/>
      <c r="M3164" s="332"/>
      <c r="N3164" s="335"/>
    </row>
    <row r="3165" spans="11:14" x14ac:dyDescent="0.2">
      <c r="K3165" s="333"/>
      <c r="L3165" s="334"/>
      <c r="M3165" s="332"/>
      <c r="N3165" s="335"/>
    </row>
    <row r="3166" spans="11:14" x14ac:dyDescent="0.2">
      <c r="K3166" s="333"/>
      <c r="L3166" s="334"/>
      <c r="M3166" s="332"/>
      <c r="N3166" s="335"/>
    </row>
    <row r="3167" spans="11:14" x14ac:dyDescent="0.2">
      <c r="K3167" s="333"/>
      <c r="L3167" s="334"/>
      <c r="M3167" s="332"/>
      <c r="N3167" s="335"/>
    </row>
    <row r="3168" spans="11:14" x14ac:dyDescent="0.2">
      <c r="K3168" s="333"/>
      <c r="L3168" s="334"/>
      <c r="M3168" s="332"/>
      <c r="N3168" s="335"/>
    </row>
    <row r="3169" spans="11:14" x14ac:dyDescent="0.2">
      <c r="K3169" s="333"/>
      <c r="L3169" s="334"/>
      <c r="M3169" s="332"/>
      <c r="N3169" s="335"/>
    </row>
    <row r="3170" spans="11:14" x14ac:dyDescent="0.2">
      <c r="K3170" s="333"/>
      <c r="L3170" s="334"/>
      <c r="M3170" s="332"/>
      <c r="N3170" s="335"/>
    </row>
    <row r="3171" spans="11:14" x14ac:dyDescent="0.2">
      <c r="K3171" s="333"/>
      <c r="L3171" s="334"/>
      <c r="M3171" s="332"/>
      <c r="N3171" s="335"/>
    </row>
    <row r="3172" spans="11:14" x14ac:dyDescent="0.2">
      <c r="K3172" s="333"/>
      <c r="L3172" s="334"/>
      <c r="M3172" s="332"/>
      <c r="N3172" s="335"/>
    </row>
    <row r="3173" spans="11:14" x14ac:dyDescent="0.2">
      <c r="K3173" s="333"/>
      <c r="L3173" s="334"/>
      <c r="M3173" s="332"/>
      <c r="N3173" s="335"/>
    </row>
    <row r="3174" spans="11:14" x14ac:dyDescent="0.2">
      <c r="K3174" s="333"/>
      <c r="L3174" s="334"/>
      <c r="M3174" s="332"/>
      <c r="N3174" s="335"/>
    </row>
    <row r="3175" spans="11:14" x14ac:dyDescent="0.2">
      <c r="K3175" s="333"/>
      <c r="L3175" s="334"/>
      <c r="M3175" s="332"/>
      <c r="N3175" s="335"/>
    </row>
    <row r="3176" spans="11:14" x14ac:dyDescent="0.2">
      <c r="K3176" s="333"/>
      <c r="L3176" s="334"/>
      <c r="M3176" s="332"/>
      <c r="N3176" s="335"/>
    </row>
    <row r="3177" spans="11:14" x14ac:dyDescent="0.2">
      <c r="K3177" s="333"/>
      <c r="L3177" s="334"/>
      <c r="M3177" s="332"/>
      <c r="N3177" s="335"/>
    </row>
    <row r="3178" spans="11:14" x14ac:dyDescent="0.2">
      <c r="K3178" s="333"/>
      <c r="L3178" s="334"/>
      <c r="M3178" s="332"/>
      <c r="N3178" s="335"/>
    </row>
    <row r="3179" spans="11:14" x14ac:dyDescent="0.2">
      <c r="K3179" s="333"/>
      <c r="L3179" s="334"/>
      <c r="M3179" s="332"/>
      <c r="N3179" s="335"/>
    </row>
    <row r="3180" spans="11:14" x14ac:dyDescent="0.2">
      <c r="K3180" s="333"/>
      <c r="L3180" s="334"/>
      <c r="M3180" s="332"/>
      <c r="N3180" s="335"/>
    </row>
    <row r="3181" spans="11:14" x14ac:dyDescent="0.2">
      <c r="K3181" s="333"/>
      <c r="L3181" s="334"/>
      <c r="M3181" s="332"/>
      <c r="N3181" s="335"/>
    </row>
    <row r="3182" spans="11:14" x14ac:dyDescent="0.2">
      <c r="K3182" s="333"/>
      <c r="L3182" s="334"/>
      <c r="M3182" s="332"/>
      <c r="N3182" s="335"/>
    </row>
    <row r="3183" spans="11:14" x14ac:dyDescent="0.2">
      <c r="K3183" s="333"/>
      <c r="L3183" s="334"/>
      <c r="M3183" s="332"/>
      <c r="N3183" s="335"/>
    </row>
    <row r="3184" spans="11:14" x14ac:dyDescent="0.2">
      <c r="K3184" s="333"/>
      <c r="L3184" s="334"/>
      <c r="M3184" s="332"/>
      <c r="N3184" s="335"/>
    </row>
    <row r="3185" spans="11:14" x14ac:dyDescent="0.2">
      <c r="K3185" s="333"/>
      <c r="L3185" s="334"/>
      <c r="M3185" s="332"/>
      <c r="N3185" s="335"/>
    </row>
    <row r="3186" spans="11:14" x14ac:dyDescent="0.2">
      <c r="K3186" s="333"/>
      <c r="L3186" s="334"/>
      <c r="M3186" s="332"/>
      <c r="N3186" s="335"/>
    </row>
    <row r="3187" spans="11:14" x14ac:dyDescent="0.2">
      <c r="K3187" s="333"/>
      <c r="L3187" s="334"/>
      <c r="M3187" s="332"/>
      <c r="N3187" s="335"/>
    </row>
    <row r="3188" spans="11:14" x14ac:dyDescent="0.2">
      <c r="K3188" s="333"/>
      <c r="L3188" s="334"/>
      <c r="M3188" s="332"/>
      <c r="N3188" s="335"/>
    </row>
    <row r="3189" spans="11:14" x14ac:dyDescent="0.2">
      <c r="K3189" s="333"/>
      <c r="L3189" s="334"/>
      <c r="M3189" s="332"/>
      <c r="N3189" s="335"/>
    </row>
    <row r="3190" spans="11:14" x14ac:dyDescent="0.2">
      <c r="K3190" s="333"/>
      <c r="L3190" s="334"/>
      <c r="M3190" s="332"/>
      <c r="N3190" s="335"/>
    </row>
    <row r="3191" spans="11:14" x14ac:dyDescent="0.2">
      <c r="K3191" s="333"/>
      <c r="L3191" s="334"/>
      <c r="M3191" s="332"/>
      <c r="N3191" s="335"/>
    </row>
    <row r="3192" spans="11:14" x14ac:dyDescent="0.2">
      <c r="K3192" s="333"/>
      <c r="L3192" s="334"/>
      <c r="M3192" s="332"/>
      <c r="N3192" s="335"/>
    </row>
    <row r="3193" spans="11:14" x14ac:dyDescent="0.2">
      <c r="K3193" s="333"/>
      <c r="L3193" s="334"/>
      <c r="M3193" s="332"/>
      <c r="N3193" s="335"/>
    </row>
    <row r="3194" spans="11:14" x14ac:dyDescent="0.2">
      <c r="K3194" s="333"/>
      <c r="L3194" s="334"/>
      <c r="M3194" s="332"/>
      <c r="N3194" s="335"/>
    </row>
    <row r="3195" spans="11:14" x14ac:dyDescent="0.2">
      <c r="K3195" s="333"/>
      <c r="L3195" s="334"/>
      <c r="M3195" s="332"/>
      <c r="N3195" s="335"/>
    </row>
    <row r="3196" spans="11:14" x14ac:dyDescent="0.2">
      <c r="K3196" s="333"/>
      <c r="L3196" s="334"/>
      <c r="M3196" s="332"/>
      <c r="N3196" s="335"/>
    </row>
    <row r="3197" spans="11:14" x14ac:dyDescent="0.2">
      <c r="K3197" s="333"/>
      <c r="L3197" s="334"/>
      <c r="M3197" s="332"/>
      <c r="N3197" s="335"/>
    </row>
    <row r="3198" spans="11:14" x14ac:dyDescent="0.2">
      <c r="K3198" s="333"/>
      <c r="L3198" s="334"/>
      <c r="M3198" s="332"/>
      <c r="N3198" s="335"/>
    </row>
    <row r="3199" spans="11:14" x14ac:dyDescent="0.2">
      <c r="K3199" s="333"/>
      <c r="L3199" s="334"/>
      <c r="M3199" s="332"/>
      <c r="N3199" s="335"/>
    </row>
    <row r="3200" spans="11:14" x14ac:dyDescent="0.2">
      <c r="K3200" s="333"/>
      <c r="L3200" s="334"/>
      <c r="M3200" s="332"/>
      <c r="N3200" s="335"/>
    </row>
    <row r="3201" spans="11:14" x14ac:dyDescent="0.2">
      <c r="K3201" s="333"/>
      <c r="L3201" s="334"/>
      <c r="M3201" s="332"/>
      <c r="N3201" s="335"/>
    </row>
    <row r="3202" spans="11:14" x14ac:dyDescent="0.2">
      <c r="K3202" s="333"/>
      <c r="L3202" s="334"/>
      <c r="M3202" s="332"/>
      <c r="N3202" s="335"/>
    </row>
    <row r="3203" spans="11:14" x14ac:dyDescent="0.2">
      <c r="K3203" s="333"/>
      <c r="L3203" s="334"/>
      <c r="M3203" s="332"/>
      <c r="N3203" s="335"/>
    </row>
    <row r="3204" spans="11:14" x14ac:dyDescent="0.2">
      <c r="K3204" s="333"/>
      <c r="L3204" s="334"/>
      <c r="M3204" s="332"/>
      <c r="N3204" s="335"/>
    </row>
    <row r="3205" spans="11:14" x14ac:dyDescent="0.2">
      <c r="K3205" s="333"/>
      <c r="L3205" s="334"/>
      <c r="M3205" s="332"/>
      <c r="N3205" s="335"/>
    </row>
    <row r="3206" spans="11:14" x14ac:dyDescent="0.2">
      <c r="K3206" s="333"/>
      <c r="L3206" s="334"/>
      <c r="M3206" s="332"/>
      <c r="N3206" s="335"/>
    </row>
    <row r="3207" spans="11:14" x14ac:dyDescent="0.2">
      <c r="K3207" s="333"/>
      <c r="L3207" s="334"/>
      <c r="M3207" s="332"/>
      <c r="N3207" s="335"/>
    </row>
    <row r="3208" spans="11:14" x14ac:dyDescent="0.2">
      <c r="K3208" s="333"/>
      <c r="L3208" s="334"/>
      <c r="M3208" s="332"/>
      <c r="N3208" s="335"/>
    </row>
    <row r="3209" spans="11:14" x14ac:dyDescent="0.2">
      <c r="K3209" s="333"/>
      <c r="L3209" s="334"/>
      <c r="M3209" s="332"/>
      <c r="N3209" s="335"/>
    </row>
    <row r="3210" spans="11:14" x14ac:dyDescent="0.2">
      <c r="K3210" s="333"/>
      <c r="L3210" s="334"/>
      <c r="M3210" s="332"/>
      <c r="N3210" s="335"/>
    </row>
    <row r="3211" spans="11:14" x14ac:dyDescent="0.2">
      <c r="K3211" s="333"/>
      <c r="L3211" s="334"/>
      <c r="M3211" s="332"/>
      <c r="N3211" s="335"/>
    </row>
    <row r="3212" spans="11:14" x14ac:dyDescent="0.2">
      <c r="K3212" s="333"/>
      <c r="L3212" s="334"/>
      <c r="M3212" s="332"/>
      <c r="N3212" s="335"/>
    </row>
    <row r="3213" spans="11:14" x14ac:dyDescent="0.2">
      <c r="K3213" s="333"/>
      <c r="L3213" s="334"/>
      <c r="M3213" s="332"/>
      <c r="N3213" s="335"/>
    </row>
    <row r="3214" spans="11:14" x14ac:dyDescent="0.2">
      <c r="K3214" s="333"/>
      <c r="L3214" s="334"/>
      <c r="M3214" s="332"/>
      <c r="N3214" s="335"/>
    </row>
    <row r="3215" spans="11:14" x14ac:dyDescent="0.2">
      <c r="K3215" s="333"/>
      <c r="L3215" s="334"/>
      <c r="M3215" s="332"/>
      <c r="N3215" s="335"/>
    </row>
    <row r="3216" spans="11:14" x14ac:dyDescent="0.2">
      <c r="K3216" s="333"/>
      <c r="L3216" s="334"/>
      <c r="M3216" s="332"/>
      <c r="N3216" s="335"/>
    </row>
    <row r="3217" spans="11:14" x14ac:dyDescent="0.2">
      <c r="K3217" s="333"/>
      <c r="L3217" s="334"/>
      <c r="M3217" s="332"/>
      <c r="N3217" s="335"/>
    </row>
    <row r="3218" spans="11:14" x14ac:dyDescent="0.2">
      <c r="K3218" s="333"/>
      <c r="L3218" s="334"/>
      <c r="M3218" s="332"/>
      <c r="N3218" s="335"/>
    </row>
    <row r="3219" spans="11:14" x14ac:dyDescent="0.2">
      <c r="K3219" s="333"/>
      <c r="L3219" s="334"/>
      <c r="M3219" s="332"/>
      <c r="N3219" s="335"/>
    </row>
    <row r="3220" spans="11:14" x14ac:dyDescent="0.2">
      <c r="K3220" s="333"/>
      <c r="L3220" s="334"/>
      <c r="M3220" s="332"/>
      <c r="N3220" s="335"/>
    </row>
    <row r="3221" spans="11:14" x14ac:dyDescent="0.2">
      <c r="K3221" s="333"/>
      <c r="L3221" s="334"/>
      <c r="M3221" s="332"/>
      <c r="N3221" s="335"/>
    </row>
    <row r="3222" spans="11:14" x14ac:dyDescent="0.2">
      <c r="K3222" s="333"/>
      <c r="L3222" s="334"/>
      <c r="M3222" s="332"/>
      <c r="N3222" s="335"/>
    </row>
    <row r="3223" spans="11:14" x14ac:dyDescent="0.2">
      <c r="K3223" s="333"/>
      <c r="L3223" s="334"/>
      <c r="M3223" s="332"/>
      <c r="N3223" s="335"/>
    </row>
    <row r="3224" spans="11:14" x14ac:dyDescent="0.2">
      <c r="K3224" s="333"/>
      <c r="L3224" s="334"/>
      <c r="M3224" s="332"/>
      <c r="N3224" s="335"/>
    </row>
    <row r="3225" spans="11:14" x14ac:dyDescent="0.2">
      <c r="K3225" s="333"/>
      <c r="L3225" s="334"/>
      <c r="M3225" s="332"/>
      <c r="N3225" s="335"/>
    </row>
    <row r="3226" spans="11:14" x14ac:dyDescent="0.2">
      <c r="K3226" s="333"/>
      <c r="L3226" s="334"/>
      <c r="M3226" s="332"/>
      <c r="N3226" s="335"/>
    </row>
    <row r="3227" spans="11:14" x14ac:dyDescent="0.2">
      <c r="K3227" s="333"/>
      <c r="L3227" s="334"/>
      <c r="M3227" s="332"/>
      <c r="N3227" s="335"/>
    </row>
    <row r="3228" spans="11:14" x14ac:dyDescent="0.2">
      <c r="K3228" s="333"/>
      <c r="L3228" s="334"/>
      <c r="M3228" s="332"/>
      <c r="N3228" s="335"/>
    </row>
    <row r="3229" spans="11:14" x14ac:dyDescent="0.2">
      <c r="K3229" s="333"/>
      <c r="L3229" s="334"/>
      <c r="M3229" s="332"/>
      <c r="N3229" s="335"/>
    </row>
    <row r="3230" spans="11:14" x14ac:dyDescent="0.2">
      <c r="K3230" s="333"/>
      <c r="L3230" s="334"/>
      <c r="M3230" s="332"/>
      <c r="N3230" s="335"/>
    </row>
    <row r="3231" spans="11:14" x14ac:dyDescent="0.2">
      <c r="K3231" s="333"/>
      <c r="L3231" s="334"/>
      <c r="M3231" s="332"/>
      <c r="N3231" s="335"/>
    </row>
    <row r="3232" spans="11:14" x14ac:dyDescent="0.2">
      <c r="K3232" s="333"/>
      <c r="L3232" s="334"/>
      <c r="M3232" s="332"/>
      <c r="N3232" s="335"/>
    </row>
    <row r="3233" spans="11:14" x14ac:dyDescent="0.2">
      <c r="K3233" s="333"/>
      <c r="L3233" s="334"/>
      <c r="M3233" s="332"/>
      <c r="N3233" s="335"/>
    </row>
    <row r="3234" spans="11:14" x14ac:dyDescent="0.2">
      <c r="K3234" s="333"/>
      <c r="L3234" s="334"/>
      <c r="M3234" s="332"/>
      <c r="N3234" s="335"/>
    </row>
    <row r="3235" spans="11:14" x14ac:dyDescent="0.2">
      <c r="K3235" s="333"/>
      <c r="L3235" s="334"/>
      <c r="M3235" s="332"/>
      <c r="N3235" s="335"/>
    </row>
    <row r="3236" spans="11:14" x14ac:dyDescent="0.2">
      <c r="K3236" s="333"/>
      <c r="L3236" s="334"/>
      <c r="M3236" s="332"/>
      <c r="N3236" s="335"/>
    </row>
    <row r="3237" spans="11:14" x14ac:dyDescent="0.2">
      <c r="K3237" s="333"/>
      <c r="L3237" s="334"/>
      <c r="M3237" s="332"/>
      <c r="N3237" s="335"/>
    </row>
    <row r="3238" spans="11:14" x14ac:dyDescent="0.2">
      <c r="K3238" s="333"/>
      <c r="L3238" s="334"/>
      <c r="M3238" s="332"/>
      <c r="N3238" s="335"/>
    </row>
    <row r="3239" spans="11:14" x14ac:dyDescent="0.2">
      <c r="K3239" s="333"/>
      <c r="L3239" s="334"/>
      <c r="M3239" s="332"/>
      <c r="N3239" s="335"/>
    </row>
    <row r="3240" spans="11:14" x14ac:dyDescent="0.2">
      <c r="K3240" s="333"/>
      <c r="L3240" s="334"/>
      <c r="M3240" s="332"/>
      <c r="N3240" s="335"/>
    </row>
    <row r="3241" spans="11:14" x14ac:dyDescent="0.2">
      <c r="K3241" s="333"/>
      <c r="L3241" s="334"/>
      <c r="M3241" s="332"/>
      <c r="N3241" s="335"/>
    </row>
    <row r="3242" spans="11:14" x14ac:dyDescent="0.2">
      <c r="K3242" s="333"/>
      <c r="L3242" s="334"/>
      <c r="M3242" s="332"/>
      <c r="N3242" s="335"/>
    </row>
    <row r="3243" spans="11:14" x14ac:dyDescent="0.2">
      <c r="K3243" s="333"/>
      <c r="L3243" s="334"/>
      <c r="M3243" s="332"/>
      <c r="N3243" s="335"/>
    </row>
    <row r="3244" spans="11:14" x14ac:dyDescent="0.2">
      <c r="K3244" s="333"/>
      <c r="L3244" s="334"/>
      <c r="M3244" s="332"/>
      <c r="N3244" s="335"/>
    </row>
    <row r="3245" spans="11:14" x14ac:dyDescent="0.2">
      <c r="K3245" s="333"/>
      <c r="L3245" s="334"/>
      <c r="M3245" s="332"/>
      <c r="N3245" s="335"/>
    </row>
    <row r="3246" spans="11:14" x14ac:dyDescent="0.2">
      <c r="K3246" s="333"/>
      <c r="L3246" s="334"/>
      <c r="M3246" s="332"/>
      <c r="N3246" s="335"/>
    </row>
    <row r="3247" spans="11:14" x14ac:dyDescent="0.2">
      <c r="K3247" s="333"/>
      <c r="L3247" s="334"/>
      <c r="M3247" s="332"/>
      <c r="N3247" s="335"/>
    </row>
    <row r="3248" spans="11:14" x14ac:dyDescent="0.2">
      <c r="K3248" s="333"/>
      <c r="L3248" s="334"/>
      <c r="M3248" s="332"/>
      <c r="N3248" s="335"/>
    </row>
    <row r="3249" spans="11:14" x14ac:dyDescent="0.2">
      <c r="K3249" s="333"/>
      <c r="L3249" s="334"/>
      <c r="M3249" s="332"/>
      <c r="N3249" s="335"/>
    </row>
    <row r="3250" spans="11:14" x14ac:dyDescent="0.2">
      <c r="K3250" s="333"/>
      <c r="L3250" s="334"/>
      <c r="M3250" s="332"/>
      <c r="N3250" s="335"/>
    </row>
    <row r="3251" spans="11:14" x14ac:dyDescent="0.2">
      <c r="K3251" s="333"/>
      <c r="L3251" s="334"/>
      <c r="M3251" s="332"/>
      <c r="N3251" s="335"/>
    </row>
    <row r="3252" spans="11:14" x14ac:dyDescent="0.2">
      <c r="K3252" s="333"/>
      <c r="L3252" s="334"/>
      <c r="M3252" s="332"/>
      <c r="N3252" s="335"/>
    </row>
    <row r="3253" spans="11:14" x14ac:dyDescent="0.2">
      <c r="K3253" s="333"/>
      <c r="L3253" s="334"/>
      <c r="M3253" s="332"/>
      <c r="N3253" s="335"/>
    </row>
    <row r="3254" spans="11:14" x14ac:dyDescent="0.2">
      <c r="K3254" s="333"/>
      <c r="L3254" s="334"/>
      <c r="M3254" s="332"/>
      <c r="N3254" s="335"/>
    </row>
    <row r="3255" spans="11:14" x14ac:dyDescent="0.2">
      <c r="K3255" s="333"/>
      <c r="L3255" s="334"/>
      <c r="M3255" s="332"/>
      <c r="N3255" s="335"/>
    </row>
    <row r="3256" spans="11:14" x14ac:dyDescent="0.2">
      <c r="K3256" s="333"/>
      <c r="L3256" s="334"/>
      <c r="M3256" s="332"/>
      <c r="N3256" s="335"/>
    </row>
    <row r="3257" spans="11:14" x14ac:dyDescent="0.2">
      <c r="K3257" s="333"/>
      <c r="L3257" s="334"/>
      <c r="M3257" s="332"/>
      <c r="N3257" s="335"/>
    </row>
    <row r="3258" spans="11:14" x14ac:dyDescent="0.2">
      <c r="K3258" s="333"/>
      <c r="L3258" s="334"/>
      <c r="M3258" s="332"/>
      <c r="N3258" s="335"/>
    </row>
    <row r="3259" spans="11:14" x14ac:dyDescent="0.2">
      <c r="K3259" s="333"/>
      <c r="L3259" s="334"/>
      <c r="M3259" s="332"/>
      <c r="N3259" s="335"/>
    </row>
    <row r="3260" spans="11:14" x14ac:dyDescent="0.2">
      <c r="K3260" s="333"/>
      <c r="L3260" s="334"/>
      <c r="M3260" s="332"/>
      <c r="N3260" s="335"/>
    </row>
    <row r="3261" spans="11:14" x14ac:dyDescent="0.2">
      <c r="K3261" s="333"/>
      <c r="L3261" s="334"/>
      <c r="M3261" s="332"/>
      <c r="N3261" s="335"/>
    </row>
    <row r="3262" spans="11:14" x14ac:dyDescent="0.2">
      <c r="K3262" s="333"/>
      <c r="L3262" s="334"/>
      <c r="M3262" s="332"/>
      <c r="N3262" s="335"/>
    </row>
    <row r="3263" spans="11:14" x14ac:dyDescent="0.2">
      <c r="K3263" s="333"/>
      <c r="L3263" s="334"/>
      <c r="M3263" s="332"/>
      <c r="N3263" s="335"/>
    </row>
    <row r="3264" spans="11:14" x14ac:dyDescent="0.2">
      <c r="K3264" s="333"/>
      <c r="L3264" s="334"/>
      <c r="M3264" s="332"/>
      <c r="N3264" s="335"/>
    </row>
    <row r="3265" spans="11:14" x14ac:dyDescent="0.2">
      <c r="K3265" s="333"/>
      <c r="L3265" s="334"/>
      <c r="M3265" s="332"/>
      <c r="N3265" s="335"/>
    </row>
    <row r="3266" spans="11:14" x14ac:dyDescent="0.2">
      <c r="K3266" s="333"/>
      <c r="L3266" s="334"/>
      <c r="M3266" s="332"/>
      <c r="N3266" s="335"/>
    </row>
    <row r="3267" spans="11:14" x14ac:dyDescent="0.2">
      <c r="K3267" s="333"/>
      <c r="L3267" s="334"/>
      <c r="M3267" s="332"/>
      <c r="N3267" s="335"/>
    </row>
    <row r="3268" spans="11:14" x14ac:dyDescent="0.2">
      <c r="K3268" s="333"/>
      <c r="L3268" s="334"/>
      <c r="M3268" s="332"/>
      <c r="N3268" s="335"/>
    </row>
    <row r="3269" spans="11:14" x14ac:dyDescent="0.2">
      <c r="K3269" s="333"/>
      <c r="L3269" s="334"/>
      <c r="M3269" s="332"/>
      <c r="N3269" s="335"/>
    </row>
    <row r="3270" spans="11:14" x14ac:dyDescent="0.2">
      <c r="K3270" s="333"/>
      <c r="L3270" s="334"/>
      <c r="M3270" s="332"/>
      <c r="N3270" s="335"/>
    </row>
    <row r="3271" spans="11:14" x14ac:dyDescent="0.2">
      <c r="K3271" s="333"/>
      <c r="L3271" s="334"/>
      <c r="M3271" s="332"/>
      <c r="N3271" s="335"/>
    </row>
    <row r="3272" spans="11:14" x14ac:dyDescent="0.2">
      <c r="K3272" s="333"/>
      <c r="L3272" s="334"/>
      <c r="M3272" s="332"/>
      <c r="N3272" s="335"/>
    </row>
    <row r="3273" spans="11:14" x14ac:dyDescent="0.2">
      <c r="K3273" s="333"/>
      <c r="L3273" s="334"/>
      <c r="M3273" s="332"/>
      <c r="N3273" s="335"/>
    </row>
    <row r="3274" spans="11:14" x14ac:dyDescent="0.2">
      <c r="K3274" s="333"/>
      <c r="L3274" s="334"/>
      <c r="M3274" s="332"/>
      <c r="N3274" s="335"/>
    </row>
    <row r="3275" spans="11:14" x14ac:dyDescent="0.2">
      <c r="K3275" s="333"/>
      <c r="L3275" s="334"/>
      <c r="M3275" s="332"/>
      <c r="N3275" s="335"/>
    </row>
    <row r="3276" spans="11:14" x14ac:dyDescent="0.2">
      <c r="K3276" s="333"/>
      <c r="L3276" s="334"/>
      <c r="M3276" s="332"/>
      <c r="N3276" s="335"/>
    </row>
    <row r="3277" spans="11:14" x14ac:dyDescent="0.2">
      <c r="K3277" s="333"/>
      <c r="L3277" s="334"/>
      <c r="M3277" s="332"/>
      <c r="N3277" s="335"/>
    </row>
    <row r="3278" spans="11:14" x14ac:dyDescent="0.2">
      <c r="K3278" s="333"/>
      <c r="L3278" s="334"/>
      <c r="M3278" s="332"/>
      <c r="N3278" s="335"/>
    </row>
    <row r="3279" spans="11:14" x14ac:dyDescent="0.2">
      <c r="K3279" s="333"/>
      <c r="L3279" s="334"/>
      <c r="M3279" s="332"/>
      <c r="N3279" s="335"/>
    </row>
    <row r="3280" spans="11:14" x14ac:dyDescent="0.2">
      <c r="K3280" s="333"/>
      <c r="L3280" s="334"/>
      <c r="M3280" s="332"/>
      <c r="N3280" s="335"/>
    </row>
    <row r="3281" spans="11:14" x14ac:dyDescent="0.2">
      <c r="K3281" s="333"/>
      <c r="L3281" s="334"/>
      <c r="M3281" s="332"/>
      <c r="N3281" s="335"/>
    </row>
    <row r="3282" spans="11:14" x14ac:dyDescent="0.2">
      <c r="K3282" s="333"/>
      <c r="L3282" s="334"/>
      <c r="M3282" s="332"/>
      <c r="N3282" s="335"/>
    </row>
    <row r="3283" spans="11:14" x14ac:dyDescent="0.2">
      <c r="K3283" s="333"/>
      <c r="L3283" s="334"/>
      <c r="M3283" s="332"/>
      <c r="N3283" s="335"/>
    </row>
    <row r="3284" spans="11:14" x14ac:dyDescent="0.2">
      <c r="K3284" s="333"/>
      <c r="L3284" s="334"/>
      <c r="M3284" s="332"/>
      <c r="N3284" s="335"/>
    </row>
    <row r="3285" spans="11:14" x14ac:dyDescent="0.2">
      <c r="K3285" s="333"/>
      <c r="L3285" s="334"/>
      <c r="M3285" s="332"/>
      <c r="N3285" s="335"/>
    </row>
    <row r="3286" spans="11:14" x14ac:dyDescent="0.2">
      <c r="K3286" s="333"/>
      <c r="L3286" s="334"/>
      <c r="M3286" s="332"/>
      <c r="N3286" s="335"/>
    </row>
    <row r="3287" spans="11:14" x14ac:dyDescent="0.2">
      <c r="K3287" s="333"/>
      <c r="L3287" s="334"/>
      <c r="M3287" s="332"/>
      <c r="N3287" s="335"/>
    </row>
    <row r="3288" spans="11:14" x14ac:dyDescent="0.2">
      <c r="K3288" s="333"/>
      <c r="L3288" s="334"/>
      <c r="M3288" s="332"/>
      <c r="N3288" s="335"/>
    </row>
    <row r="3289" spans="11:14" x14ac:dyDescent="0.2">
      <c r="K3289" s="333"/>
      <c r="L3289" s="334"/>
      <c r="M3289" s="332"/>
      <c r="N3289" s="335"/>
    </row>
    <row r="3290" spans="11:14" x14ac:dyDescent="0.2">
      <c r="K3290" s="333"/>
      <c r="L3290" s="334"/>
      <c r="M3290" s="332"/>
      <c r="N3290" s="335"/>
    </row>
    <row r="3291" spans="11:14" x14ac:dyDescent="0.2">
      <c r="K3291" s="333"/>
      <c r="L3291" s="334"/>
      <c r="M3291" s="332"/>
      <c r="N3291" s="335"/>
    </row>
    <row r="3292" spans="11:14" x14ac:dyDescent="0.2">
      <c r="K3292" s="333"/>
      <c r="L3292" s="334"/>
      <c r="M3292" s="332"/>
      <c r="N3292" s="335"/>
    </row>
    <row r="3293" spans="11:14" x14ac:dyDescent="0.2">
      <c r="K3293" s="333"/>
      <c r="L3293" s="334"/>
      <c r="M3293" s="332"/>
      <c r="N3293" s="335"/>
    </row>
    <row r="3294" spans="11:14" x14ac:dyDescent="0.2">
      <c r="K3294" s="333"/>
      <c r="L3294" s="334"/>
      <c r="M3294" s="332"/>
      <c r="N3294" s="335"/>
    </row>
    <row r="3295" spans="11:14" x14ac:dyDescent="0.2">
      <c r="K3295" s="333"/>
      <c r="L3295" s="334"/>
      <c r="M3295" s="332"/>
      <c r="N3295" s="335"/>
    </row>
    <row r="3296" spans="11:14" x14ac:dyDescent="0.2">
      <c r="K3296" s="333"/>
      <c r="L3296" s="334"/>
      <c r="M3296" s="332"/>
      <c r="N3296" s="335"/>
    </row>
    <row r="3297" spans="11:14" x14ac:dyDescent="0.2">
      <c r="K3297" s="333"/>
      <c r="L3297" s="334"/>
      <c r="M3297" s="332"/>
      <c r="N3297" s="335"/>
    </row>
    <row r="3298" spans="11:14" x14ac:dyDescent="0.2">
      <c r="K3298" s="333"/>
      <c r="L3298" s="334"/>
      <c r="M3298" s="332"/>
      <c r="N3298" s="335"/>
    </row>
    <row r="3299" spans="11:14" x14ac:dyDescent="0.2">
      <c r="K3299" s="333"/>
      <c r="L3299" s="334"/>
      <c r="M3299" s="332"/>
      <c r="N3299" s="335"/>
    </row>
    <row r="3300" spans="11:14" x14ac:dyDescent="0.2">
      <c r="K3300" s="333"/>
      <c r="L3300" s="334"/>
      <c r="M3300" s="332"/>
      <c r="N3300" s="335"/>
    </row>
    <row r="3301" spans="11:14" x14ac:dyDescent="0.2">
      <c r="K3301" s="333"/>
      <c r="L3301" s="334"/>
      <c r="M3301" s="332"/>
      <c r="N3301" s="335"/>
    </row>
    <row r="3302" spans="11:14" x14ac:dyDescent="0.2">
      <c r="K3302" s="333"/>
      <c r="L3302" s="334"/>
      <c r="M3302" s="332"/>
      <c r="N3302" s="335"/>
    </row>
    <row r="3303" spans="11:14" x14ac:dyDescent="0.2">
      <c r="K3303" s="333"/>
      <c r="L3303" s="334"/>
      <c r="M3303" s="332"/>
      <c r="N3303" s="335"/>
    </row>
    <row r="3304" spans="11:14" x14ac:dyDescent="0.2">
      <c r="K3304" s="333"/>
      <c r="L3304" s="334"/>
      <c r="M3304" s="332"/>
      <c r="N3304" s="335"/>
    </row>
    <row r="3305" spans="11:14" x14ac:dyDescent="0.2">
      <c r="K3305" s="333"/>
      <c r="L3305" s="334"/>
      <c r="M3305" s="332"/>
      <c r="N3305" s="335"/>
    </row>
    <row r="3306" spans="11:14" x14ac:dyDescent="0.2">
      <c r="K3306" s="333"/>
      <c r="L3306" s="334"/>
      <c r="M3306" s="332"/>
      <c r="N3306" s="335"/>
    </row>
    <row r="3307" spans="11:14" x14ac:dyDescent="0.2">
      <c r="K3307" s="333"/>
      <c r="L3307" s="334"/>
      <c r="M3307" s="332"/>
      <c r="N3307" s="335"/>
    </row>
    <row r="3308" spans="11:14" x14ac:dyDescent="0.2">
      <c r="K3308" s="333"/>
      <c r="L3308" s="334"/>
      <c r="M3308" s="332"/>
      <c r="N3308" s="335"/>
    </row>
    <row r="3309" spans="11:14" x14ac:dyDescent="0.2">
      <c r="K3309" s="333"/>
      <c r="L3309" s="334"/>
      <c r="M3309" s="332"/>
      <c r="N3309" s="335"/>
    </row>
    <row r="3310" spans="11:14" x14ac:dyDescent="0.2">
      <c r="K3310" s="333"/>
      <c r="L3310" s="334"/>
      <c r="M3310" s="332"/>
      <c r="N3310" s="335"/>
    </row>
    <row r="3311" spans="11:14" x14ac:dyDescent="0.2">
      <c r="K3311" s="333"/>
      <c r="L3311" s="334"/>
      <c r="M3311" s="332"/>
      <c r="N3311" s="335"/>
    </row>
    <row r="3312" spans="11:14" x14ac:dyDescent="0.2">
      <c r="K3312" s="333"/>
      <c r="L3312" s="334"/>
      <c r="M3312" s="332"/>
      <c r="N3312" s="335"/>
    </row>
    <row r="3313" spans="11:14" x14ac:dyDescent="0.2">
      <c r="K3313" s="333"/>
      <c r="L3313" s="334"/>
      <c r="M3313" s="332"/>
      <c r="N3313" s="335"/>
    </row>
    <row r="3314" spans="11:14" x14ac:dyDescent="0.2">
      <c r="K3314" s="333"/>
      <c r="L3314" s="334"/>
      <c r="M3314" s="332"/>
      <c r="N3314" s="335"/>
    </row>
    <row r="3315" spans="11:14" x14ac:dyDescent="0.2">
      <c r="K3315" s="333"/>
      <c r="L3315" s="334"/>
      <c r="M3315" s="332"/>
      <c r="N3315" s="335"/>
    </row>
    <row r="3316" spans="11:14" x14ac:dyDescent="0.2">
      <c r="K3316" s="333"/>
      <c r="L3316" s="334"/>
      <c r="M3316" s="332"/>
      <c r="N3316" s="335"/>
    </row>
    <row r="3317" spans="11:14" x14ac:dyDescent="0.2">
      <c r="K3317" s="333"/>
      <c r="L3317" s="334"/>
      <c r="M3317" s="332"/>
      <c r="N3317" s="335"/>
    </row>
    <row r="3318" spans="11:14" x14ac:dyDescent="0.2">
      <c r="K3318" s="333"/>
      <c r="L3318" s="334"/>
      <c r="M3318" s="332"/>
      <c r="N3318" s="335"/>
    </row>
    <row r="3319" spans="11:14" x14ac:dyDescent="0.2">
      <c r="K3319" s="333"/>
      <c r="L3319" s="334"/>
      <c r="M3319" s="332"/>
      <c r="N3319" s="335"/>
    </row>
    <row r="3320" spans="11:14" x14ac:dyDescent="0.2">
      <c r="K3320" s="333"/>
      <c r="L3320" s="334"/>
      <c r="M3320" s="332"/>
      <c r="N3320" s="335"/>
    </row>
    <row r="3321" spans="11:14" x14ac:dyDescent="0.2">
      <c r="K3321" s="333"/>
      <c r="L3321" s="334"/>
      <c r="M3321" s="332"/>
      <c r="N3321" s="335"/>
    </row>
    <row r="3322" spans="11:14" x14ac:dyDescent="0.2">
      <c r="K3322" s="333"/>
      <c r="L3322" s="334"/>
      <c r="M3322" s="332"/>
      <c r="N3322" s="335"/>
    </row>
    <row r="3323" spans="11:14" x14ac:dyDescent="0.2">
      <c r="K3323" s="333"/>
      <c r="L3323" s="334"/>
      <c r="M3323" s="332"/>
      <c r="N3323" s="335"/>
    </row>
    <row r="3324" spans="11:14" x14ac:dyDescent="0.2">
      <c r="K3324" s="333"/>
      <c r="L3324" s="334"/>
      <c r="M3324" s="332"/>
      <c r="N3324" s="335"/>
    </row>
    <row r="3325" spans="11:14" x14ac:dyDescent="0.2">
      <c r="K3325" s="333"/>
      <c r="L3325" s="334"/>
      <c r="M3325" s="332"/>
      <c r="N3325" s="335"/>
    </row>
    <row r="3326" spans="11:14" x14ac:dyDescent="0.2">
      <c r="K3326" s="333"/>
      <c r="L3326" s="334"/>
      <c r="M3326" s="332"/>
      <c r="N3326" s="335"/>
    </row>
    <row r="3327" spans="11:14" x14ac:dyDescent="0.2">
      <c r="K3327" s="333"/>
      <c r="L3327" s="334"/>
      <c r="M3327" s="332"/>
      <c r="N3327" s="335"/>
    </row>
    <row r="3328" spans="11:14" x14ac:dyDescent="0.2">
      <c r="K3328" s="333"/>
      <c r="L3328" s="334"/>
      <c r="M3328" s="332"/>
      <c r="N3328" s="335"/>
    </row>
    <row r="3329" spans="11:14" x14ac:dyDescent="0.2">
      <c r="K3329" s="333"/>
      <c r="L3329" s="334"/>
      <c r="M3329" s="332"/>
      <c r="N3329" s="335"/>
    </row>
    <row r="3330" spans="11:14" x14ac:dyDescent="0.2">
      <c r="K3330" s="333"/>
      <c r="L3330" s="334"/>
      <c r="M3330" s="332"/>
      <c r="N3330" s="335"/>
    </row>
    <row r="3331" spans="11:14" x14ac:dyDescent="0.2">
      <c r="K3331" s="333"/>
      <c r="L3331" s="334"/>
      <c r="M3331" s="332"/>
      <c r="N3331" s="335"/>
    </row>
    <row r="3332" spans="11:14" x14ac:dyDescent="0.2">
      <c r="K3332" s="333"/>
      <c r="L3332" s="334"/>
      <c r="M3332" s="332"/>
      <c r="N3332" s="335"/>
    </row>
    <row r="3333" spans="11:14" x14ac:dyDescent="0.2">
      <c r="K3333" s="333"/>
      <c r="L3333" s="334"/>
      <c r="M3333" s="332"/>
      <c r="N3333" s="335"/>
    </row>
    <row r="3334" spans="11:14" x14ac:dyDescent="0.2">
      <c r="K3334" s="333"/>
      <c r="L3334" s="334"/>
      <c r="M3334" s="332"/>
      <c r="N3334" s="335"/>
    </row>
    <row r="3335" spans="11:14" x14ac:dyDescent="0.2">
      <c r="K3335" s="333"/>
      <c r="L3335" s="334"/>
      <c r="M3335" s="332"/>
      <c r="N3335" s="335"/>
    </row>
    <row r="3336" spans="11:14" x14ac:dyDescent="0.2">
      <c r="K3336" s="333"/>
      <c r="L3336" s="334"/>
      <c r="M3336" s="332"/>
      <c r="N3336" s="335"/>
    </row>
    <row r="3337" spans="11:14" x14ac:dyDescent="0.2">
      <c r="K3337" s="333"/>
      <c r="L3337" s="334"/>
      <c r="M3337" s="332"/>
      <c r="N3337" s="335"/>
    </row>
    <row r="3338" spans="11:14" x14ac:dyDescent="0.2">
      <c r="K3338" s="333"/>
      <c r="L3338" s="334"/>
      <c r="M3338" s="332"/>
      <c r="N3338" s="335"/>
    </row>
    <row r="3339" spans="11:14" x14ac:dyDescent="0.2">
      <c r="K3339" s="333"/>
      <c r="L3339" s="334"/>
      <c r="M3339" s="332"/>
      <c r="N3339" s="335"/>
    </row>
    <row r="3340" spans="11:14" x14ac:dyDescent="0.2">
      <c r="K3340" s="333"/>
      <c r="L3340" s="334"/>
      <c r="M3340" s="332"/>
      <c r="N3340" s="335"/>
    </row>
    <row r="3341" spans="11:14" x14ac:dyDescent="0.2">
      <c r="K3341" s="333"/>
      <c r="L3341" s="334"/>
      <c r="M3341" s="332"/>
      <c r="N3341" s="335"/>
    </row>
    <row r="3342" spans="11:14" x14ac:dyDescent="0.2">
      <c r="K3342" s="333"/>
      <c r="L3342" s="334"/>
      <c r="M3342" s="332"/>
      <c r="N3342" s="335"/>
    </row>
    <row r="3343" spans="11:14" x14ac:dyDescent="0.2">
      <c r="K3343" s="333"/>
      <c r="L3343" s="334"/>
      <c r="M3343" s="332"/>
      <c r="N3343" s="335"/>
    </row>
    <row r="3344" spans="11:14" x14ac:dyDescent="0.2">
      <c r="K3344" s="333"/>
      <c r="L3344" s="334"/>
      <c r="M3344" s="332"/>
      <c r="N3344" s="335"/>
    </row>
    <row r="3345" spans="11:14" x14ac:dyDescent="0.2">
      <c r="K3345" s="333"/>
      <c r="L3345" s="334"/>
      <c r="M3345" s="332"/>
      <c r="N3345" s="335"/>
    </row>
    <row r="3346" spans="11:14" x14ac:dyDescent="0.2">
      <c r="K3346" s="333"/>
      <c r="L3346" s="334"/>
      <c r="M3346" s="332"/>
      <c r="N3346" s="335"/>
    </row>
    <row r="3347" spans="11:14" x14ac:dyDescent="0.2">
      <c r="K3347" s="333"/>
      <c r="L3347" s="334"/>
      <c r="M3347" s="332"/>
      <c r="N3347" s="335"/>
    </row>
    <row r="3348" spans="11:14" x14ac:dyDescent="0.2">
      <c r="K3348" s="333"/>
      <c r="L3348" s="334"/>
      <c r="M3348" s="332"/>
      <c r="N3348" s="335"/>
    </row>
    <row r="3349" spans="11:14" x14ac:dyDescent="0.2">
      <c r="K3349" s="333"/>
      <c r="L3349" s="334"/>
      <c r="M3349" s="332"/>
      <c r="N3349" s="335"/>
    </row>
    <row r="3350" spans="11:14" x14ac:dyDescent="0.2">
      <c r="K3350" s="333"/>
      <c r="L3350" s="334"/>
      <c r="M3350" s="332"/>
      <c r="N3350" s="335"/>
    </row>
    <row r="3351" spans="11:14" x14ac:dyDescent="0.2">
      <c r="K3351" s="333"/>
      <c r="L3351" s="334"/>
      <c r="M3351" s="332"/>
      <c r="N3351" s="335"/>
    </row>
    <row r="3352" spans="11:14" x14ac:dyDescent="0.2">
      <c r="K3352" s="333"/>
      <c r="L3352" s="334"/>
      <c r="M3352" s="332"/>
      <c r="N3352" s="335"/>
    </row>
    <row r="3353" spans="11:14" x14ac:dyDescent="0.2">
      <c r="K3353" s="333"/>
      <c r="L3353" s="334"/>
      <c r="M3353" s="332"/>
      <c r="N3353" s="335"/>
    </row>
    <row r="3354" spans="11:14" x14ac:dyDescent="0.2">
      <c r="K3354" s="333"/>
      <c r="L3354" s="334"/>
      <c r="M3354" s="332"/>
      <c r="N3354" s="335"/>
    </row>
    <row r="3355" spans="11:14" x14ac:dyDescent="0.2">
      <c r="K3355" s="333"/>
      <c r="L3355" s="334"/>
      <c r="M3355" s="332"/>
      <c r="N3355" s="335"/>
    </row>
    <row r="3356" spans="11:14" x14ac:dyDescent="0.2">
      <c r="K3356" s="333"/>
      <c r="L3356" s="334"/>
      <c r="M3356" s="332"/>
      <c r="N3356" s="335"/>
    </row>
    <row r="3357" spans="11:14" x14ac:dyDescent="0.2">
      <c r="K3357" s="333"/>
      <c r="L3357" s="334"/>
      <c r="M3357" s="332"/>
      <c r="N3357" s="335"/>
    </row>
    <row r="3358" spans="11:14" x14ac:dyDescent="0.2">
      <c r="K3358" s="333"/>
      <c r="L3358" s="334"/>
      <c r="M3358" s="332"/>
      <c r="N3358" s="335"/>
    </row>
    <row r="3359" spans="11:14" x14ac:dyDescent="0.2">
      <c r="K3359" s="333"/>
      <c r="L3359" s="334"/>
      <c r="M3359" s="332"/>
      <c r="N3359" s="335"/>
    </row>
    <row r="3360" spans="11:14" x14ac:dyDescent="0.2">
      <c r="K3360" s="333"/>
      <c r="L3360" s="334"/>
      <c r="M3360" s="332"/>
      <c r="N3360" s="335"/>
    </row>
    <row r="3361" spans="11:14" x14ac:dyDescent="0.2">
      <c r="K3361" s="333"/>
      <c r="L3361" s="334"/>
      <c r="M3361" s="332"/>
      <c r="N3361" s="335"/>
    </row>
    <row r="3362" spans="11:14" x14ac:dyDescent="0.2">
      <c r="K3362" s="333"/>
      <c r="L3362" s="334"/>
      <c r="M3362" s="332"/>
      <c r="N3362" s="335"/>
    </row>
    <row r="3363" spans="11:14" x14ac:dyDescent="0.2">
      <c r="K3363" s="333"/>
      <c r="L3363" s="334"/>
      <c r="M3363" s="332"/>
      <c r="N3363" s="335"/>
    </row>
    <row r="3364" spans="11:14" x14ac:dyDescent="0.2">
      <c r="K3364" s="333"/>
      <c r="L3364" s="334"/>
      <c r="M3364" s="332"/>
      <c r="N3364" s="335"/>
    </row>
    <row r="3365" spans="11:14" x14ac:dyDescent="0.2">
      <c r="K3365" s="333"/>
      <c r="L3365" s="334"/>
      <c r="M3365" s="332"/>
      <c r="N3365" s="335"/>
    </row>
    <row r="3366" spans="11:14" x14ac:dyDescent="0.2">
      <c r="K3366" s="333"/>
      <c r="L3366" s="334"/>
      <c r="M3366" s="332"/>
      <c r="N3366" s="335"/>
    </row>
    <row r="3367" spans="11:14" x14ac:dyDescent="0.2">
      <c r="K3367" s="333"/>
      <c r="L3367" s="334"/>
      <c r="M3367" s="332"/>
      <c r="N3367" s="335"/>
    </row>
    <row r="3368" spans="11:14" x14ac:dyDescent="0.2">
      <c r="K3368" s="333"/>
      <c r="L3368" s="334"/>
      <c r="M3368" s="332"/>
      <c r="N3368" s="335"/>
    </row>
    <row r="3369" spans="11:14" x14ac:dyDescent="0.2">
      <c r="K3369" s="333"/>
      <c r="L3369" s="334"/>
      <c r="M3369" s="332"/>
      <c r="N3369" s="335"/>
    </row>
    <row r="3370" spans="11:14" x14ac:dyDescent="0.2">
      <c r="K3370" s="333"/>
      <c r="L3370" s="334"/>
      <c r="M3370" s="332"/>
      <c r="N3370" s="335"/>
    </row>
    <row r="3371" spans="11:14" x14ac:dyDescent="0.2">
      <c r="K3371" s="333"/>
      <c r="L3371" s="334"/>
      <c r="M3371" s="332"/>
      <c r="N3371" s="335"/>
    </row>
    <row r="3372" spans="11:14" x14ac:dyDescent="0.2">
      <c r="K3372" s="333"/>
      <c r="L3372" s="334"/>
      <c r="M3372" s="332"/>
      <c r="N3372" s="335"/>
    </row>
    <row r="3373" spans="11:14" x14ac:dyDescent="0.2">
      <c r="K3373" s="333"/>
      <c r="L3373" s="334"/>
      <c r="M3373" s="332"/>
      <c r="N3373" s="335"/>
    </row>
    <row r="3374" spans="11:14" x14ac:dyDescent="0.2">
      <c r="K3374" s="333"/>
      <c r="L3374" s="334"/>
      <c r="M3374" s="332"/>
      <c r="N3374" s="335"/>
    </row>
    <row r="3375" spans="11:14" x14ac:dyDescent="0.2">
      <c r="K3375" s="333"/>
      <c r="L3375" s="334"/>
      <c r="M3375" s="332"/>
      <c r="N3375" s="335"/>
    </row>
    <row r="3376" spans="11:14" x14ac:dyDescent="0.2">
      <c r="K3376" s="333"/>
      <c r="L3376" s="334"/>
      <c r="M3376" s="332"/>
      <c r="N3376" s="335"/>
    </row>
    <row r="3377" spans="11:14" x14ac:dyDescent="0.2">
      <c r="K3377" s="333"/>
      <c r="L3377" s="334"/>
      <c r="M3377" s="332"/>
      <c r="N3377" s="335"/>
    </row>
    <row r="3378" spans="11:14" x14ac:dyDescent="0.2">
      <c r="K3378" s="333"/>
      <c r="L3378" s="334"/>
      <c r="M3378" s="332"/>
      <c r="N3378" s="335"/>
    </row>
    <row r="3379" spans="11:14" x14ac:dyDescent="0.2">
      <c r="K3379" s="333"/>
      <c r="L3379" s="334"/>
      <c r="M3379" s="332"/>
      <c r="N3379" s="335"/>
    </row>
    <row r="3380" spans="11:14" x14ac:dyDescent="0.2">
      <c r="K3380" s="333"/>
      <c r="L3380" s="334"/>
      <c r="M3380" s="332"/>
      <c r="N3380" s="335"/>
    </row>
    <row r="3381" spans="11:14" x14ac:dyDescent="0.2">
      <c r="K3381" s="333"/>
      <c r="L3381" s="334"/>
      <c r="M3381" s="332"/>
      <c r="N3381" s="335"/>
    </row>
    <row r="3382" spans="11:14" x14ac:dyDescent="0.2">
      <c r="K3382" s="333"/>
      <c r="L3382" s="334"/>
      <c r="M3382" s="332"/>
      <c r="N3382" s="335"/>
    </row>
    <row r="3383" spans="11:14" x14ac:dyDescent="0.2">
      <c r="K3383" s="333"/>
      <c r="L3383" s="334"/>
      <c r="M3383" s="332"/>
      <c r="N3383" s="335"/>
    </row>
    <row r="3384" spans="11:14" x14ac:dyDescent="0.2">
      <c r="K3384" s="333"/>
      <c r="L3384" s="334"/>
      <c r="M3384" s="332"/>
      <c r="N3384" s="335"/>
    </row>
    <row r="3385" spans="11:14" x14ac:dyDescent="0.2">
      <c r="K3385" s="333"/>
      <c r="L3385" s="334"/>
      <c r="M3385" s="332"/>
      <c r="N3385" s="335"/>
    </row>
    <row r="3386" spans="11:14" x14ac:dyDescent="0.2">
      <c r="K3386" s="333"/>
      <c r="L3386" s="334"/>
      <c r="M3386" s="332"/>
      <c r="N3386" s="335"/>
    </row>
    <row r="3387" spans="11:14" x14ac:dyDescent="0.2">
      <c r="K3387" s="333"/>
      <c r="L3387" s="334"/>
      <c r="M3387" s="332"/>
      <c r="N3387" s="335"/>
    </row>
    <row r="3388" spans="11:14" x14ac:dyDescent="0.2">
      <c r="K3388" s="333"/>
      <c r="L3388" s="334"/>
      <c r="M3388" s="332"/>
      <c r="N3388" s="335"/>
    </row>
    <row r="3389" spans="11:14" x14ac:dyDescent="0.2">
      <c r="K3389" s="333"/>
      <c r="L3389" s="334"/>
      <c r="M3389" s="332"/>
      <c r="N3389" s="335"/>
    </row>
    <row r="3390" spans="11:14" x14ac:dyDescent="0.2">
      <c r="K3390" s="333"/>
      <c r="L3390" s="334"/>
      <c r="M3390" s="332"/>
      <c r="N3390" s="335"/>
    </row>
    <row r="3391" spans="11:14" x14ac:dyDescent="0.2">
      <c r="K3391" s="333"/>
      <c r="L3391" s="334"/>
      <c r="M3391" s="332"/>
      <c r="N3391" s="335"/>
    </row>
    <row r="3392" spans="11:14" x14ac:dyDescent="0.2">
      <c r="K3392" s="333"/>
      <c r="L3392" s="334"/>
      <c r="M3392" s="332"/>
      <c r="N3392" s="335"/>
    </row>
    <row r="3393" spans="11:14" x14ac:dyDescent="0.2">
      <c r="K3393" s="333"/>
      <c r="L3393" s="334"/>
      <c r="M3393" s="332"/>
      <c r="N3393" s="335"/>
    </row>
    <row r="3394" spans="11:14" x14ac:dyDescent="0.2">
      <c r="K3394" s="333"/>
      <c r="L3394" s="334"/>
      <c r="M3394" s="332"/>
      <c r="N3394" s="335"/>
    </row>
    <row r="3395" spans="11:14" x14ac:dyDescent="0.2">
      <c r="K3395" s="333"/>
      <c r="L3395" s="334"/>
      <c r="M3395" s="332"/>
      <c r="N3395" s="335"/>
    </row>
    <row r="3396" spans="11:14" x14ac:dyDescent="0.2">
      <c r="K3396" s="333"/>
      <c r="L3396" s="334"/>
      <c r="M3396" s="332"/>
      <c r="N3396" s="335"/>
    </row>
    <row r="3397" spans="11:14" x14ac:dyDescent="0.2">
      <c r="K3397" s="333"/>
      <c r="L3397" s="334"/>
      <c r="M3397" s="332"/>
      <c r="N3397" s="335"/>
    </row>
    <row r="3398" spans="11:14" x14ac:dyDescent="0.2">
      <c r="K3398" s="333"/>
      <c r="L3398" s="334"/>
      <c r="M3398" s="332"/>
      <c r="N3398" s="335"/>
    </row>
    <row r="3399" spans="11:14" x14ac:dyDescent="0.2">
      <c r="K3399" s="333"/>
      <c r="L3399" s="334"/>
      <c r="M3399" s="332"/>
      <c r="N3399" s="335"/>
    </row>
    <row r="3400" spans="11:14" x14ac:dyDescent="0.2">
      <c r="K3400" s="333"/>
      <c r="L3400" s="334"/>
      <c r="M3400" s="332"/>
      <c r="N3400" s="335"/>
    </row>
    <row r="3401" spans="11:14" x14ac:dyDescent="0.2">
      <c r="K3401" s="333"/>
      <c r="L3401" s="334"/>
      <c r="M3401" s="332"/>
      <c r="N3401" s="335"/>
    </row>
    <row r="3402" spans="11:14" x14ac:dyDescent="0.2">
      <c r="K3402" s="333"/>
      <c r="L3402" s="334"/>
      <c r="M3402" s="332"/>
      <c r="N3402" s="335"/>
    </row>
    <row r="3403" spans="11:14" x14ac:dyDescent="0.2">
      <c r="K3403" s="333"/>
      <c r="L3403" s="334"/>
      <c r="M3403" s="332"/>
      <c r="N3403" s="335"/>
    </row>
    <row r="3404" spans="11:14" x14ac:dyDescent="0.2">
      <c r="K3404" s="333"/>
      <c r="L3404" s="334"/>
      <c r="M3404" s="332"/>
      <c r="N3404" s="335"/>
    </row>
    <row r="3405" spans="11:14" x14ac:dyDescent="0.2">
      <c r="K3405" s="333"/>
      <c r="L3405" s="334"/>
      <c r="M3405" s="332"/>
      <c r="N3405" s="335"/>
    </row>
    <row r="3406" spans="11:14" x14ac:dyDescent="0.2">
      <c r="K3406" s="333"/>
      <c r="L3406" s="334"/>
      <c r="M3406" s="332"/>
      <c r="N3406" s="335"/>
    </row>
    <row r="3407" spans="11:14" x14ac:dyDescent="0.2">
      <c r="K3407" s="333"/>
      <c r="L3407" s="334"/>
      <c r="M3407" s="332"/>
      <c r="N3407" s="335"/>
    </row>
    <row r="3408" spans="11:14" x14ac:dyDescent="0.2">
      <c r="K3408" s="333"/>
      <c r="L3408" s="334"/>
      <c r="M3408" s="332"/>
      <c r="N3408" s="335"/>
    </row>
    <row r="3409" spans="11:14" x14ac:dyDescent="0.2">
      <c r="K3409" s="333"/>
      <c r="L3409" s="334"/>
      <c r="M3409" s="332"/>
      <c r="N3409" s="335"/>
    </row>
    <row r="3410" spans="11:14" x14ac:dyDescent="0.2">
      <c r="K3410" s="333"/>
      <c r="L3410" s="334"/>
      <c r="M3410" s="332"/>
      <c r="N3410" s="335"/>
    </row>
    <row r="3411" spans="11:14" x14ac:dyDescent="0.2">
      <c r="K3411" s="333"/>
      <c r="L3411" s="334"/>
      <c r="M3411" s="332"/>
      <c r="N3411" s="335"/>
    </row>
    <row r="3412" spans="11:14" x14ac:dyDescent="0.2">
      <c r="K3412" s="333"/>
      <c r="L3412" s="334"/>
      <c r="M3412" s="332"/>
      <c r="N3412" s="335"/>
    </row>
    <row r="3413" spans="11:14" x14ac:dyDescent="0.2">
      <c r="K3413" s="333"/>
      <c r="L3413" s="334"/>
      <c r="M3413" s="332"/>
      <c r="N3413" s="335"/>
    </row>
    <row r="3414" spans="11:14" x14ac:dyDescent="0.2">
      <c r="K3414" s="333"/>
      <c r="L3414" s="334"/>
      <c r="M3414" s="332"/>
      <c r="N3414" s="335"/>
    </row>
    <row r="3415" spans="11:14" x14ac:dyDescent="0.2">
      <c r="K3415" s="333"/>
      <c r="L3415" s="334"/>
      <c r="M3415" s="332"/>
      <c r="N3415" s="335"/>
    </row>
    <row r="3416" spans="11:14" x14ac:dyDescent="0.2">
      <c r="K3416" s="333"/>
      <c r="L3416" s="334"/>
      <c r="M3416" s="332"/>
      <c r="N3416" s="335"/>
    </row>
    <row r="3417" spans="11:14" x14ac:dyDescent="0.2">
      <c r="K3417" s="333"/>
      <c r="L3417" s="334"/>
      <c r="M3417" s="332"/>
      <c r="N3417" s="335"/>
    </row>
    <row r="3418" spans="11:14" x14ac:dyDescent="0.2">
      <c r="K3418" s="333"/>
      <c r="L3418" s="334"/>
      <c r="M3418" s="332"/>
      <c r="N3418" s="335"/>
    </row>
    <row r="3419" spans="11:14" x14ac:dyDescent="0.2">
      <c r="K3419" s="333"/>
      <c r="L3419" s="334"/>
      <c r="M3419" s="332"/>
      <c r="N3419" s="335"/>
    </row>
    <row r="3420" spans="11:14" x14ac:dyDescent="0.2">
      <c r="K3420" s="333"/>
      <c r="L3420" s="334"/>
      <c r="M3420" s="332"/>
      <c r="N3420" s="335"/>
    </row>
    <row r="3421" spans="11:14" x14ac:dyDescent="0.2">
      <c r="K3421" s="333"/>
      <c r="L3421" s="334"/>
      <c r="M3421" s="332"/>
      <c r="N3421" s="335"/>
    </row>
    <row r="3422" spans="11:14" x14ac:dyDescent="0.2">
      <c r="K3422" s="333"/>
      <c r="L3422" s="334"/>
      <c r="M3422" s="332"/>
      <c r="N3422" s="335"/>
    </row>
    <row r="3423" spans="11:14" x14ac:dyDescent="0.2">
      <c r="K3423" s="333"/>
      <c r="L3423" s="334"/>
      <c r="M3423" s="332"/>
      <c r="N3423" s="335"/>
    </row>
    <row r="3424" spans="11:14" x14ac:dyDescent="0.2">
      <c r="K3424" s="333"/>
      <c r="L3424" s="334"/>
      <c r="M3424" s="332"/>
      <c r="N3424" s="335"/>
    </row>
    <row r="3425" spans="11:14" x14ac:dyDescent="0.2">
      <c r="K3425" s="333"/>
      <c r="L3425" s="334"/>
      <c r="M3425" s="332"/>
      <c r="N3425" s="335"/>
    </row>
    <row r="3426" spans="11:14" x14ac:dyDescent="0.2">
      <c r="K3426" s="333"/>
      <c r="L3426" s="334"/>
      <c r="M3426" s="332"/>
      <c r="N3426" s="335"/>
    </row>
    <row r="3427" spans="11:14" x14ac:dyDescent="0.2">
      <c r="K3427" s="333"/>
      <c r="L3427" s="334"/>
      <c r="M3427" s="332"/>
      <c r="N3427" s="335"/>
    </row>
    <row r="3428" spans="11:14" x14ac:dyDescent="0.2">
      <c r="K3428" s="333"/>
      <c r="L3428" s="334"/>
      <c r="M3428" s="332"/>
      <c r="N3428" s="335"/>
    </row>
    <row r="3429" spans="11:14" x14ac:dyDescent="0.2">
      <c r="K3429" s="333"/>
      <c r="L3429" s="334"/>
      <c r="M3429" s="332"/>
      <c r="N3429" s="335"/>
    </row>
    <row r="3430" spans="11:14" x14ac:dyDescent="0.2">
      <c r="K3430" s="333"/>
      <c r="L3430" s="334"/>
      <c r="M3430" s="332"/>
      <c r="N3430" s="335"/>
    </row>
    <row r="3431" spans="11:14" x14ac:dyDescent="0.2">
      <c r="K3431" s="333"/>
      <c r="L3431" s="334"/>
      <c r="M3431" s="332"/>
      <c r="N3431" s="335"/>
    </row>
    <row r="3432" spans="11:14" x14ac:dyDescent="0.2">
      <c r="K3432" s="333"/>
      <c r="L3432" s="334"/>
      <c r="M3432" s="332"/>
      <c r="N3432" s="335"/>
    </row>
    <row r="3433" spans="11:14" x14ac:dyDescent="0.2">
      <c r="K3433" s="333"/>
      <c r="L3433" s="334"/>
      <c r="M3433" s="332"/>
      <c r="N3433" s="335"/>
    </row>
    <row r="3434" spans="11:14" x14ac:dyDescent="0.2">
      <c r="K3434" s="333"/>
      <c r="L3434" s="334"/>
      <c r="M3434" s="332"/>
      <c r="N3434" s="335"/>
    </row>
    <row r="3435" spans="11:14" x14ac:dyDescent="0.2">
      <c r="K3435" s="333"/>
      <c r="L3435" s="334"/>
      <c r="M3435" s="332"/>
      <c r="N3435" s="335"/>
    </row>
    <row r="3436" spans="11:14" x14ac:dyDescent="0.2">
      <c r="K3436" s="333"/>
      <c r="L3436" s="334"/>
      <c r="M3436" s="332"/>
      <c r="N3436" s="335"/>
    </row>
    <row r="3437" spans="11:14" x14ac:dyDescent="0.2">
      <c r="K3437" s="333"/>
      <c r="L3437" s="334"/>
      <c r="M3437" s="332"/>
      <c r="N3437" s="335"/>
    </row>
    <row r="3438" spans="11:14" x14ac:dyDescent="0.2">
      <c r="K3438" s="333"/>
      <c r="L3438" s="334"/>
      <c r="M3438" s="332"/>
      <c r="N3438" s="335"/>
    </row>
    <row r="3439" spans="11:14" x14ac:dyDescent="0.2">
      <c r="K3439" s="333"/>
      <c r="L3439" s="334"/>
      <c r="M3439" s="332"/>
      <c r="N3439" s="335"/>
    </row>
    <row r="3440" spans="11:14" x14ac:dyDescent="0.2">
      <c r="K3440" s="333"/>
      <c r="L3440" s="334"/>
      <c r="M3440" s="332"/>
      <c r="N3440" s="335"/>
    </row>
    <row r="3441" spans="11:14" x14ac:dyDescent="0.2">
      <c r="K3441" s="333"/>
      <c r="L3441" s="334"/>
      <c r="M3441" s="332"/>
      <c r="N3441" s="335"/>
    </row>
    <row r="3442" spans="11:14" x14ac:dyDescent="0.2">
      <c r="K3442" s="333"/>
      <c r="L3442" s="334"/>
      <c r="M3442" s="332"/>
      <c r="N3442" s="335"/>
    </row>
    <row r="3443" spans="11:14" x14ac:dyDescent="0.2">
      <c r="K3443" s="333"/>
      <c r="L3443" s="334"/>
      <c r="M3443" s="332"/>
      <c r="N3443" s="335"/>
    </row>
    <row r="3444" spans="11:14" x14ac:dyDescent="0.2">
      <c r="K3444" s="333"/>
      <c r="L3444" s="334"/>
      <c r="M3444" s="332"/>
      <c r="N3444" s="335"/>
    </row>
    <row r="3445" spans="11:14" x14ac:dyDescent="0.2">
      <c r="K3445" s="333"/>
      <c r="L3445" s="334"/>
      <c r="M3445" s="332"/>
      <c r="N3445" s="335"/>
    </row>
    <row r="3446" spans="11:14" x14ac:dyDescent="0.2">
      <c r="K3446" s="333"/>
      <c r="L3446" s="334"/>
      <c r="M3446" s="332"/>
      <c r="N3446" s="335"/>
    </row>
    <row r="3447" spans="11:14" x14ac:dyDescent="0.2">
      <c r="K3447" s="333"/>
      <c r="L3447" s="334"/>
      <c r="M3447" s="332"/>
      <c r="N3447" s="335"/>
    </row>
    <row r="3448" spans="11:14" x14ac:dyDescent="0.2">
      <c r="K3448" s="333"/>
      <c r="L3448" s="334"/>
      <c r="M3448" s="332"/>
      <c r="N3448" s="335"/>
    </row>
    <row r="3449" spans="11:14" x14ac:dyDescent="0.2">
      <c r="K3449" s="333"/>
      <c r="L3449" s="334"/>
      <c r="M3449" s="332"/>
      <c r="N3449" s="335"/>
    </row>
    <row r="3450" spans="11:14" x14ac:dyDescent="0.2">
      <c r="K3450" s="333"/>
      <c r="L3450" s="334"/>
      <c r="M3450" s="332"/>
      <c r="N3450" s="335"/>
    </row>
    <row r="3451" spans="11:14" x14ac:dyDescent="0.2">
      <c r="K3451" s="333"/>
      <c r="L3451" s="334"/>
      <c r="M3451" s="332"/>
      <c r="N3451" s="335"/>
    </row>
    <row r="3452" spans="11:14" x14ac:dyDescent="0.2">
      <c r="K3452" s="333"/>
      <c r="L3452" s="334"/>
      <c r="M3452" s="332"/>
      <c r="N3452" s="335"/>
    </row>
    <row r="3453" spans="11:14" x14ac:dyDescent="0.2">
      <c r="K3453" s="333"/>
      <c r="L3453" s="334"/>
      <c r="M3453" s="332"/>
      <c r="N3453" s="335"/>
    </row>
    <row r="3454" spans="11:14" x14ac:dyDescent="0.2">
      <c r="K3454" s="333"/>
      <c r="L3454" s="334"/>
      <c r="M3454" s="332"/>
      <c r="N3454" s="335"/>
    </row>
    <row r="3455" spans="11:14" x14ac:dyDescent="0.2">
      <c r="K3455" s="333"/>
      <c r="L3455" s="334"/>
      <c r="M3455" s="332"/>
      <c r="N3455" s="335"/>
    </row>
    <row r="3456" spans="11:14" x14ac:dyDescent="0.2">
      <c r="K3456" s="333"/>
      <c r="L3456" s="334"/>
      <c r="M3456" s="332"/>
      <c r="N3456" s="335"/>
    </row>
    <row r="3457" spans="11:14" x14ac:dyDescent="0.2">
      <c r="K3457" s="333"/>
      <c r="L3457" s="334"/>
      <c r="M3457" s="332"/>
      <c r="N3457" s="335"/>
    </row>
    <row r="3458" spans="11:14" x14ac:dyDescent="0.2">
      <c r="K3458" s="333"/>
      <c r="L3458" s="334"/>
      <c r="M3458" s="332"/>
      <c r="N3458" s="335"/>
    </row>
    <row r="3459" spans="11:14" x14ac:dyDescent="0.2">
      <c r="K3459" s="333"/>
      <c r="L3459" s="334"/>
      <c r="M3459" s="332"/>
      <c r="N3459" s="335"/>
    </row>
    <row r="3460" spans="11:14" x14ac:dyDescent="0.2">
      <c r="K3460" s="333"/>
      <c r="L3460" s="334"/>
      <c r="M3460" s="332"/>
      <c r="N3460" s="335"/>
    </row>
    <row r="3461" spans="11:14" x14ac:dyDescent="0.2">
      <c r="K3461" s="333"/>
      <c r="L3461" s="334"/>
      <c r="M3461" s="332"/>
      <c r="N3461" s="335"/>
    </row>
    <row r="3462" spans="11:14" x14ac:dyDescent="0.2">
      <c r="K3462" s="333"/>
      <c r="L3462" s="334"/>
      <c r="M3462" s="332"/>
      <c r="N3462" s="335"/>
    </row>
    <row r="3463" spans="11:14" x14ac:dyDescent="0.2">
      <c r="K3463" s="333"/>
      <c r="L3463" s="334"/>
      <c r="M3463" s="332"/>
      <c r="N3463" s="335"/>
    </row>
    <row r="3464" spans="11:14" x14ac:dyDescent="0.2">
      <c r="K3464" s="333"/>
      <c r="L3464" s="334"/>
      <c r="M3464" s="332"/>
      <c r="N3464" s="335"/>
    </row>
    <row r="3465" spans="11:14" x14ac:dyDescent="0.2">
      <c r="K3465" s="333"/>
      <c r="L3465" s="334"/>
      <c r="M3465" s="332"/>
      <c r="N3465" s="335"/>
    </row>
    <row r="3466" spans="11:14" x14ac:dyDescent="0.2">
      <c r="K3466" s="333"/>
      <c r="L3466" s="334"/>
      <c r="M3466" s="332"/>
      <c r="N3466" s="335"/>
    </row>
    <row r="3467" spans="11:14" x14ac:dyDescent="0.2">
      <c r="K3467" s="333"/>
      <c r="L3467" s="334"/>
      <c r="M3467" s="332"/>
      <c r="N3467" s="335"/>
    </row>
    <row r="3468" spans="11:14" x14ac:dyDescent="0.2">
      <c r="K3468" s="333"/>
      <c r="L3468" s="334"/>
      <c r="M3468" s="332"/>
      <c r="N3468" s="335"/>
    </row>
    <row r="3469" spans="11:14" x14ac:dyDescent="0.2">
      <c r="K3469" s="333"/>
      <c r="L3469" s="334"/>
      <c r="M3469" s="332"/>
      <c r="N3469" s="335"/>
    </row>
    <row r="3470" spans="11:14" x14ac:dyDescent="0.2">
      <c r="K3470" s="333"/>
      <c r="L3470" s="334"/>
      <c r="M3470" s="332"/>
      <c r="N3470" s="335"/>
    </row>
    <row r="3471" spans="11:14" x14ac:dyDescent="0.2">
      <c r="K3471" s="333"/>
      <c r="L3471" s="334"/>
      <c r="M3471" s="332"/>
      <c r="N3471" s="335"/>
    </row>
    <row r="3472" spans="11:14" x14ac:dyDescent="0.2">
      <c r="K3472" s="333"/>
      <c r="L3472" s="334"/>
      <c r="M3472" s="332"/>
      <c r="N3472" s="335"/>
    </row>
    <row r="3473" spans="11:14" x14ac:dyDescent="0.2">
      <c r="K3473" s="333"/>
      <c r="L3473" s="334"/>
      <c r="M3473" s="332"/>
      <c r="N3473" s="335"/>
    </row>
    <row r="3474" spans="11:14" x14ac:dyDescent="0.2">
      <c r="K3474" s="333"/>
      <c r="L3474" s="334"/>
      <c r="M3474" s="332"/>
      <c r="N3474" s="335"/>
    </row>
    <row r="3475" spans="11:14" x14ac:dyDescent="0.2">
      <c r="K3475" s="333"/>
      <c r="L3475" s="334"/>
      <c r="M3475" s="332"/>
      <c r="N3475" s="335"/>
    </row>
    <row r="3476" spans="11:14" x14ac:dyDescent="0.2">
      <c r="K3476" s="333"/>
      <c r="L3476" s="334"/>
      <c r="M3476" s="332"/>
      <c r="N3476" s="335"/>
    </row>
    <row r="3477" spans="11:14" x14ac:dyDescent="0.2">
      <c r="K3477" s="333"/>
      <c r="L3477" s="334"/>
      <c r="M3477" s="332"/>
      <c r="N3477" s="335"/>
    </row>
    <row r="3478" spans="11:14" x14ac:dyDescent="0.2">
      <c r="K3478" s="333"/>
      <c r="L3478" s="334"/>
      <c r="M3478" s="332"/>
      <c r="N3478" s="335"/>
    </row>
    <row r="3479" spans="11:14" x14ac:dyDescent="0.2">
      <c r="K3479" s="333"/>
      <c r="L3479" s="334"/>
      <c r="M3479" s="332"/>
      <c r="N3479" s="335"/>
    </row>
    <row r="3480" spans="11:14" x14ac:dyDescent="0.2">
      <c r="K3480" s="333"/>
      <c r="L3480" s="334"/>
      <c r="M3480" s="332"/>
      <c r="N3480" s="335"/>
    </row>
    <row r="3481" spans="11:14" x14ac:dyDescent="0.2">
      <c r="K3481" s="333"/>
      <c r="L3481" s="334"/>
      <c r="M3481" s="332"/>
      <c r="N3481" s="335"/>
    </row>
    <row r="3482" spans="11:14" x14ac:dyDescent="0.2">
      <c r="K3482" s="333"/>
      <c r="L3482" s="334"/>
      <c r="M3482" s="332"/>
      <c r="N3482" s="335"/>
    </row>
    <row r="3483" spans="11:14" x14ac:dyDescent="0.2">
      <c r="K3483" s="333"/>
      <c r="L3483" s="334"/>
      <c r="M3483" s="332"/>
      <c r="N3483" s="335"/>
    </row>
    <row r="3484" spans="11:14" x14ac:dyDescent="0.2">
      <c r="K3484" s="333"/>
      <c r="L3484" s="334"/>
      <c r="M3484" s="332"/>
      <c r="N3484" s="335"/>
    </row>
    <row r="3485" spans="11:14" x14ac:dyDescent="0.2">
      <c r="K3485" s="333"/>
      <c r="L3485" s="334"/>
      <c r="M3485" s="332"/>
      <c r="N3485" s="335"/>
    </row>
    <row r="3486" spans="11:14" x14ac:dyDescent="0.2">
      <c r="K3486" s="333"/>
      <c r="L3486" s="334"/>
      <c r="M3486" s="332"/>
      <c r="N3486" s="335"/>
    </row>
    <row r="3487" spans="11:14" x14ac:dyDescent="0.2">
      <c r="K3487" s="333"/>
      <c r="L3487" s="334"/>
      <c r="M3487" s="332"/>
      <c r="N3487" s="335"/>
    </row>
    <row r="3488" spans="11:14" x14ac:dyDescent="0.2">
      <c r="K3488" s="333"/>
      <c r="L3488" s="334"/>
      <c r="M3488" s="332"/>
      <c r="N3488" s="335"/>
    </row>
    <row r="3489" spans="11:14" x14ac:dyDescent="0.2">
      <c r="K3489" s="333"/>
      <c r="L3489" s="334"/>
      <c r="M3489" s="332"/>
      <c r="N3489" s="335"/>
    </row>
    <row r="3490" spans="11:14" x14ac:dyDescent="0.2">
      <c r="K3490" s="333"/>
      <c r="L3490" s="334"/>
      <c r="M3490" s="332"/>
      <c r="N3490" s="335"/>
    </row>
    <row r="3491" spans="11:14" x14ac:dyDescent="0.2">
      <c r="K3491" s="333"/>
      <c r="L3491" s="334"/>
      <c r="M3491" s="332"/>
      <c r="N3491" s="335"/>
    </row>
    <row r="3492" spans="11:14" x14ac:dyDescent="0.2">
      <c r="K3492" s="333"/>
      <c r="L3492" s="334"/>
      <c r="M3492" s="332"/>
      <c r="N3492" s="335"/>
    </row>
    <row r="3493" spans="11:14" x14ac:dyDescent="0.2">
      <c r="K3493" s="333"/>
      <c r="L3493" s="334"/>
      <c r="M3493" s="332"/>
      <c r="N3493" s="335"/>
    </row>
    <row r="3494" spans="11:14" x14ac:dyDescent="0.2">
      <c r="K3494" s="333"/>
      <c r="L3494" s="334"/>
      <c r="M3494" s="332"/>
      <c r="N3494" s="335"/>
    </row>
    <row r="3495" spans="11:14" x14ac:dyDescent="0.2">
      <c r="K3495" s="333"/>
      <c r="L3495" s="334"/>
      <c r="M3495" s="332"/>
      <c r="N3495" s="335"/>
    </row>
    <row r="3496" spans="11:14" x14ac:dyDescent="0.2">
      <c r="K3496" s="333"/>
      <c r="L3496" s="334"/>
      <c r="M3496" s="332"/>
      <c r="N3496" s="335"/>
    </row>
    <row r="3497" spans="11:14" x14ac:dyDescent="0.2">
      <c r="K3497" s="333"/>
      <c r="L3497" s="334"/>
      <c r="M3497" s="332"/>
      <c r="N3497" s="335"/>
    </row>
    <row r="3498" spans="11:14" x14ac:dyDescent="0.2">
      <c r="K3498" s="333"/>
      <c r="L3498" s="334"/>
      <c r="M3498" s="332"/>
      <c r="N3498" s="335"/>
    </row>
    <row r="3499" spans="11:14" x14ac:dyDescent="0.2">
      <c r="K3499" s="333"/>
      <c r="L3499" s="334"/>
      <c r="M3499" s="332"/>
      <c r="N3499" s="335"/>
    </row>
    <row r="3500" spans="11:14" x14ac:dyDescent="0.2">
      <c r="K3500" s="333"/>
      <c r="L3500" s="334"/>
      <c r="M3500" s="332"/>
      <c r="N3500" s="335"/>
    </row>
    <row r="3501" spans="11:14" x14ac:dyDescent="0.2">
      <c r="K3501" s="333"/>
      <c r="L3501" s="334"/>
      <c r="M3501" s="332"/>
      <c r="N3501" s="335"/>
    </row>
    <row r="3502" spans="11:14" x14ac:dyDescent="0.2">
      <c r="K3502" s="333"/>
      <c r="L3502" s="334"/>
      <c r="M3502" s="332"/>
      <c r="N3502" s="335"/>
    </row>
    <row r="3503" spans="11:14" x14ac:dyDescent="0.2">
      <c r="K3503" s="333"/>
      <c r="L3503" s="334"/>
      <c r="M3503" s="332"/>
      <c r="N3503" s="335"/>
    </row>
    <row r="3504" spans="11:14" x14ac:dyDescent="0.2">
      <c r="K3504" s="333"/>
      <c r="L3504" s="334"/>
      <c r="M3504" s="332"/>
      <c r="N3504" s="335"/>
    </row>
    <row r="3505" spans="11:14" x14ac:dyDescent="0.2">
      <c r="K3505" s="333"/>
      <c r="L3505" s="334"/>
      <c r="M3505" s="332"/>
      <c r="N3505" s="335"/>
    </row>
    <row r="3506" spans="11:14" x14ac:dyDescent="0.2">
      <c r="K3506" s="333"/>
      <c r="L3506" s="334"/>
      <c r="M3506" s="332"/>
      <c r="N3506" s="335"/>
    </row>
    <row r="3507" spans="11:14" x14ac:dyDescent="0.2">
      <c r="K3507" s="333"/>
      <c r="L3507" s="334"/>
      <c r="M3507" s="332"/>
      <c r="N3507" s="335"/>
    </row>
    <row r="3508" spans="11:14" x14ac:dyDescent="0.2">
      <c r="K3508" s="333"/>
      <c r="L3508" s="334"/>
      <c r="M3508" s="332"/>
      <c r="N3508" s="335"/>
    </row>
    <row r="3509" spans="11:14" x14ac:dyDescent="0.2">
      <c r="K3509" s="333"/>
      <c r="L3509" s="334"/>
      <c r="M3509" s="332"/>
      <c r="N3509" s="335"/>
    </row>
    <row r="3510" spans="11:14" x14ac:dyDescent="0.2">
      <c r="K3510" s="333"/>
      <c r="L3510" s="334"/>
      <c r="M3510" s="332"/>
      <c r="N3510" s="335"/>
    </row>
    <row r="3511" spans="11:14" x14ac:dyDescent="0.2">
      <c r="K3511" s="333"/>
      <c r="L3511" s="334"/>
      <c r="M3511" s="332"/>
      <c r="N3511" s="335"/>
    </row>
    <row r="3512" spans="11:14" x14ac:dyDescent="0.2">
      <c r="K3512" s="333"/>
      <c r="L3512" s="334"/>
      <c r="M3512" s="332"/>
      <c r="N3512" s="335"/>
    </row>
    <row r="3513" spans="11:14" x14ac:dyDescent="0.2">
      <c r="K3513" s="333"/>
      <c r="L3513" s="334"/>
      <c r="M3513" s="332"/>
      <c r="N3513" s="335"/>
    </row>
    <row r="3514" spans="11:14" x14ac:dyDescent="0.2">
      <c r="K3514" s="333"/>
      <c r="L3514" s="334"/>
      <c r="M3514" s="332"/>
      <c r="N3514" s="335"/>
    </row>
    <row r="3515" spans="11:14" x14ac:dyDescent="0.2">
      <c r="K3515" s="333"/>
      <c r="L3515" s="334"/>
      <c r="M3515" s="332"/>
      <c r="N3515" s="335"/>
    </row>
    <row r="3516" spans="11:14" x14ac:dyDescent="0.2">
      <c r="K3516" s="333"/>
      <c r="L3516" s="334"/>
      <c r="M3516" s="332"/>
      <c r="N3516" s="335"/>
    </row>
    <row r="3517" spans="11:14" x14ac:dyDescent="0.2">
      <c r="K3517" s="333"/>
      <c r="L3517" s="334"/>
      <c r="M3517" s="332"/>
      <c r="N3517" s="335"/>
    </row>
    <row r="3518" spans="11:14" x14ac:dyDescent="0.2">
      <c r="K3518" s="333"/>
      <c r="L3518" s="334"/>
      <c r="M3518" s="332"/>
      <c r="N3518" s="335"/>
    </row>
    <row r="3519" spans="11:14" x14ac:dyDescent="0.2">
      <c r="K3519" s="333"/>
      <c r="L3519" s="334"/>
      <c r="M3519" s="332"/>
      <c r="N3519" s="335"/>
    </row>
    <row r="3520" spans="11:14" x14ac:dyDescent="0.2">
      <c r="K3520" s="333"/>
      <c r="L3520" s="334"/>
      <c r="M3520" s="332"/>
      <c r="N3520" s="335"/>
    </row>
    <row r="3521" spans="11:14" x14ac:dyDescent="0.2">
      <c r="K3521" s="333"/>
      <c r="L3521" s="334"/>
      <c r="M3521" s="332"/>
      <c r="N3521" s="335"/>
    </row>
    <row r="3522" spans="11:14" x14ac:dyDescent="0.2">
      <c r="K3522" s="333"/>
      <c r="L3522" s="334"/>
      <c r="M3522" s="332"/>
      <c r="N3522" s="335"/>
    </row>
    <row r="3523" spans="11:14" x14ac:dyDescent="0.2">
      <c r="K3523" s="333"/>
      <c r="L3523" s="334"/>
      <c r="M3523" s="332"/>
      <c r="N3523" s="335"/>
    </row>
    <row r="3524" spans="11:14" x14ac:dyDescent="0.2">
      <c r="K3524" s="333"/>
      <c r="L3524" s="334"/>
      <c r="M3524" s="332"/>
      <c r="N3524" s="335"/>
    </row>
    <row r="3525" spans="11:14" x14ac:dyDescent="0.2">
      <c r="K3525" s="333"/>
      <c r="L3525" s="334"/>
      <c r="M3525" s="332"/>
      <c r="N3525" s="335"/>
    </row>
    <row r="3526" spans="11:14" x14ac:dyDescent="0.2">
      <c r="K3526" s="333"/>
      <c r="L3526" s="334"/>
      <c r="M3526" s="332"/>
      <c r="N3526" s="335"/>
    </row>
    <row r="3527" spans="11:14" x14ac:dyDescent="0.2">
      <c r="K3527" s="333"/>
      <c r="L3527" s="334"/>
      <c r="M3527" s="332"/>
      <c r="N3527" s="335"/>
    </row>
    <row r="3528" spans="11:14" x14ac:dyDescent="0.2">
      <c r="K3528" s="333"/>
      <c r="L3528" s="334"/>
      <c r="M3528" s="332"/>
      <c r="N3528" s="335"/>
    </row>
    <row r="3529" spans="11:14" x14ac:dyDescent="0.2">
      <c r="K3529" s="333"/>
      <c r="L3529" s="334"/>
      <c r="M3529" s="332"/>
      <c r="N3529" s="335"/>
    </row>
    <row r="3530" spans="11:14" x14ac:dyDescent="0.2">
      <c r="K3530" s="333"/>
      <c r="L3530" s="334"/>
      <c r="M3530" s="332"/>
      <c r="N3530" s="335"/>
    </row>
    <row r="3531" spans="11:14" x14ac:dyDescent="0.2">
      <c r="K3531" s="333"/>
      <c r="L3531" s="334"/>
      <c r="M3531" s="332"/>
      <c r="N3531" s="335"/>
    </row>
    <row r="3532" spans="11:14" x14ac:dyDescent="0.2">
      <c r="K3532" s="333"/>
      <c r="L3532" s="334"/>
      <c r="M3532" s="332"/>
      <c r="N3532" s="335"/>
    </row>
    <row r="3533" spans="11:14" x14ac:dyDescent="0.2">
      <c r="K3533" s="333"/>
      <c r="L3533" s="334"/>
      <c r="M3533" s="332"/>
      <c r="N3533" s="335"/>
    </row>
    <row r="3534" spans="11:14" x14ac:dyDescent="0.2">
      <c r="K3534" s="333"/>
      <c r="L3534" s="334"/>
      <c r="M3534" s="332"/>
      <c r="N3534" s="335"/>
    </row>
    <row r="3535" spans="11:14" x14ac:dyDescent="0.2">
      <c r="K3535" s="333"/>
      <c r="L3535" s="334"/>
      <c r="M3535" s="332"/>
      <c r="N3535" s="335"/>
    </row>
    <row r="3536" spans="11:14" x14ac:dyDescent="0.2">
      <c r="K3536" s="333"/>
      <c r="L3536" s="334"/>
      <c r="M3536" s="332"/>
      <c r="N3536" s="335"/>
    </row>
    <row r="3537" spans="11:14" x14ac:dyDescent="0.2">
      <c r="K3537" s="333"/>
      <c r="L3537" s="334"/>
      <c r="M3537" s="332"/>
      <c r="N3537" s="335"/>
    </row>
    <row r="3538" spans="11:14" x14ac:dyDescent="0.2">
      <c r="K3538" s="333"/>
      <c r="L3538" s="334"/>
      <c r="M3538" s="332"/>
      <c r="N3538" s="335"/>
    </row>
    <row r="3539" spans="11:14" x14ac:dyDescent="0.2">
      <c r="K3539" s="333"/>
      <c r="L3539" s="334"/>
      <c r="M3539" s="332"/>
      <c r="N3539" s="335"/>
    </row>
    <row r="3540" spans="11:14" x14ac:dyDescent="0.2">
      <c r="K3540" s="333"/>
      <c r="L3540" s="334"/>
      <c r="M3540" s="332"/>
      <c r="N3540" s="335"/>
    </row>
    <row r="3541" spans="11:14" x14ac:dyDescent="0.2">
      <c r="K3541" s="333"/>
      <c r="L3541" s="334"/>
      <c r="M3541" s="332"/>
      <c r="N3541" s="335"/>
    </row>
    <row r="3542" spans="11:14" x14ac:dyDescent="0.2">
      <c r="K3542" s="333"/>
      <c r="L3542" s="334"/>
      <c r="M3542" s="332"/>
      <c r="N3542" s="335"/>
    </row>
    <row r="3543" spans="11:14" x14ac:dyDescent="0.2">
      <c r="K3543" s="333"/>
      <c r="L3543" s="334"/>
      <c r="M3543" s="332"/>
      <c r="N3543" s="335"/>
    </row>
    <row r="3544" spans="11:14" x14ac:dyDescent="0.2">
      <c r="K3544" s="333"/>
      <c r="L3544" s="334"/>
      <c r="M3544" s="332"/>
      <c r="N3544" s="335"/>
    </row>
    <row r="3545" spans="11:14" x14ac:dyDescent="0.2">
      <c r="K3545" s="333"/>
      <c r="L3545" s="334"/>
      <c r="M3545" s="332"/>
      <c r="N3545" s="335"/>
    </row>
    <row r="3546" spans="11:14" x14ac:dyDescent="0.2">
      <c r="K3546" s="333"/>
      <c r="L3546" s="334"/>
      <c r="M3546" s="332"/>
      <c r="N3546" s="335"/>
    </row>
    <row r="3547" spans="11:14" x14ac:dyDescent="0.2">
      <c r="K3547" s="333"/>
      <c r="L3547" s="334"/>
      <c r="M3547" s="332"/>
      <c r="N3547" s="335"/>
    </row>
    <row r="3548" spans="11:14" x14ac:dyDescent="0.2">
      <c r="K3548" s="333"/>
      <c r="L3548" s="334"/>
      <c r="M3548" s="332"/>
      <c r="N3548" s="335"/>
    </row>
    <row r="3549" spans="11:14" x14ac:dyDescent="0.2">
      <c r="K3549" s="333"/>
      <c r="L3549" s="334"/>
      <c r="M3549" s="332"/>
      <c r="N3549" s="335"/>
    </row>
    <row r="3550" spans="11:14" x14ac:dyDescent="0.2">
      <c r="K3550" s="333"/>
      <c r="L3550" s="334"/>
      <c r="M3550" s="332"/>
      <c r="N3550" s="335"/>
    </row>
    <row r="3551" spans="11:14" x14ac:dyDescent="0.2">
      <c r="K3551" s="333"/>
      <c r="L3551" s="334"/>
      <c r="M3551" s="332"/>
      <c r="N3551" s="335"/>
    </row>
    <row r="3552" spans="11:14" x14ac:dyDescent="0.2">
      <c r="K3552" s="333"/>
      <c r="L3552" s="334"/>
      <c r="M3552" s="332"/>
      <c r="N3552" s="335"/>
    </row>
    <row r="3553" spans="11:14" x14ac:dyDescent="0.2">
      <c r="K3553" s="333"/>
      <c r="L3553" s="334"/>
      <c r="M3553" s="332"/>
      <c r="N3553" s="335"/>
    </row>
    <row r="3554" spans="11:14" x14ac:dyDescent="0.2">
      <c r="K3554" s="333"/>
      <c r="L3554" s="334"/>
      <c r="M3554" s="332"/>
      <c r="N3554" s="335"/>
    </row>
    <row r="3555" spans="11:14" x14ac:dyDescent="0.2">
      <c r="K3555" s="333"/>
      <c r="L3555" s="334"/>
      <c r="M3555" s="332"/>
      <c r="N3555" s="335"/>
    </row>
    <row r="3556" spans="11:14" x14ac:dyDescent="0.2">
      <c r="K3556" s="333"/>
      <c r="L3556" s="334"/>
      <c r="M3556" s="332"/>
      <c r="N3556" s="335"/>
    </row>
    <row r="3557" spans="11:14" x14ac:dyDescent="0.2">
      <c r="K3557" s="333"/>
      <c r="L3557" s="334"/>
      <c r="M3557" s="332"/>
      <c r="N3557" s="335"/>
    </row>
    <row r="3558" spans="11:14" x14ac:dyDescent="0.2">
      <c r="K3558" s="333"/>
      <c r="L3558" s="334"/>
      <c r="M3558" s="332"/>
      <c r="N3558" s="335"/>
    </row>
    <row r="3559" spans="11:14" x14ac:dyDescent="0.2">
      <c r="K3559" s="333"/>
      <c r="L3559" s="334"/>
      <c r="M3559" s="332"/>
      <c r="N3559" s="335"/>
    </row>
    <row r="3560" spans="11:14" x14ac:dyDescent="0.2">
      <c r="K3560" s="333"/>
      <c r="L3560" s="334"/>
      <c r="M3560" s="332"/>
      <c r="N3560" s="335"/>
    </row>
    <row r="3561" spans="11:14" x14ac:dyDescent="0.2">
      <c r="K3561" s="333"/>
      <c r="L3561" s="334"/>
      <c r="M3561" s="332"/>
      <c r="N3561" s="335"/>
    </row>
    <row r="3562" spans="11:14" x14ac:dyDescent="0.2">
      <c r="K3562" s="333"/>
      <c r="L3562" s="334"/>
      <c r="M3562" s="332"/>
      <c r="N3562" s="335"/>
    </row>
    <row r="3563" spans="11:14" x14ac:dyDescent="0.2">
      <c r="K3563" s="333"/>
      <c r="L3563" s="334"/>
      <c r="M3563" s="332"/>
      <c r="N3563" s="335"/>
    </row>
    <row r="3564" spans="11:14" x14ac:dyDescent="0.2">
      <c r="K3564" s="333"/>
      <c r="L3564" s="334"/>
      <c r="M3564" s="332"/>
      <c r="N3564" s="335"/>
    </row>
    <row r="3565" spans="11:14" x14ac:dyDescent="0.2">
      <c r="K3565" s="333"/>
      <c r="L3565" s="334"/>
      <c r="M3565" s="332"/>
      <c r="N3565" s="335"/>
    </row>
    <row r="3566" spans="11:14" x14ac:dyDescent="0.2">
      <c r="K3566" s="333"/>
      <c r="L3566" s="334"/>
      <c r="M3566" s="332"/>
      <c r="N3566" s="335"/>
    </row>
    <row r="3567" spans="11:14" x14ac:dyDescent="0.2">
      <c r="K3567" s="333"/>
      <c r="L3567" s="334"/>
      <c r="M3567" s="332"/>
      <c r="N3567" s="335"/>
    </row>
    <row r="3568" spans="11:14" x14ac:dyDescent="0.2">
      <c r="K3568" s="333"/>
      <c r="L3568" s="334"/>
      <c r="M3568" s="332"/>
      <c r="N3568" s="335"/>
    </row>
    <row r="3569" spans="11:14" x14ac:dyDescent="0.2">
      <c r="K3569" s="333"/>
      <c r="L3569" s="334"/>
      <c r="M3569" s="332"/>
      <c r="N3569" s="335"/>
    </row>
    <row r="3570" spans="11:14" x14ac:dyDescent="0.2">
      <c r="K3570" s="333"/>
      <c r="L3570" s="334"/>
      <c r="M3570" s="332"/>
      <c r="N3570" s="335"/>
    </row>
    <row r="3571" spans="11:14" x14ac:dyDescent="0.2">
      <c r="K3571" s="333"/>
      <c r="L3571" s="334"/>
      <c r="M3571" s="332"/>
      <c r="N3571" s="335"/>
    </row>
    <row r="3572" spans="11:14" x14ac:dyDescent="0.2">
      <c r="K3572" s="333"/>
      <c r="L3572" s="334"/>
      <c r="M3572" s="332"/>
      <c r="N3572" s="335"/>
    </row>
    <row r="3573" spans="11:14" x14ac:dyDescent="0.2">
      <c r="K3573" s="333"/>
      <c r="L3573" s="334"/>
      <c r="M3573" s="332"/>
      <c r="N3573" s="335"/>
    </row>
    <row r="3574" spans="11:14" x14ac:dyDescent="0.2">
      <c r="K3574" s="333"/>
      <c r="L3574" s="334"/>
      <c r="M3574" s="332"/>
      <c r="N3574" s="335"/>
    </row>
    <row r="3575" spans="11:14" x14ac:dyDescent="0.2">
      <c r="K3575" s="333"/>
      <c r="L3575" s="334"/>
      <c r="M3575" s="332"/>
      <c r="N3575" s="335"/>
    </row>
    <row r="3576" spans="11:14" x14ac:dyDescent="0.2">
      <c r="K3576" s="333"/>
      <c r="L3576" s="334"/>
      <c r="M3576" s="332"/>
      <c r="N3576" s="335"/>
    </row>
    <row r="3577" spans="11:14" x14ac:dyDescent="0.2">
      <c r="K3577" s="333"/>
      <c r="L3577" s="334"/>
      <c r="M3577" s="332"/>
      <c r="N3577" s="335"/>
    </row>
    <row r="3578" spans="11:14" x14ac:dyDescent="0.2">
      <c r="K3578" s="333"/>
      <c r="L3578" s="334"/>
      <c r="M3578" s="332"/>
      <c r="N3578" s="335"/>
    </row>
    <row r="3579" spans="11:14" x14ac:dyDescent="0.2">
      <c r="K3579" s="333"/>
      <c r="L3579" s="334"/>
      <c r="M3579" s="332"/>
      <c r="N3579" s="335"/>
    </row>
    <row r="3580" spans="11:14" x14ac:dyDescent="0.2">
      <c r="K3580" s="333"/>
      <c r="L3580" s="334"/>
      <c r="M3580" s="332"/>
      <c r="N3580" s="335"/>
    </row>
    <row r="3581" spans="11:14" x14ac:dyDescent="0.2">
      <c r="K3581" s="333"/>
      <c r="L3581" s="334"/>
      <c r="M3581" s="332"/>
      <c r="N3581" s="335"/>
    </row>
    <row r="3582" spans="11:14" x14ac:dyDescent="0.2">
      <c r="K3582" s="333"/>
      <c r="L3582" s="334"/>
      <c r="M3582" s="332"/>
      <c r="N3582" s="335"/>
    </row>
    <row r="3583" spans="11:14" x14ac:dyDescent="0.2">
      <c r="K3583" s="333"/>
      <c r="L3583" s="334"/>
      <c r="M3583" s="332"/>
      <c r="N3583" s="335"/>
    </row>
    <row r="3584" spans="11:14" x14ac:dyDescent="0.2">
      <c r="K3584" s="333"/>
      <c r="L3584" s="334"/>
      <c r="M3584" s="332"/>
      <c r="N3584" s="335"/>
    </row>
    <row r="3585" spans="11:14" x14ac:dyDescent="0.2">
      <c r="K3585" s="333"/>
      <c r="L3585" s="334"/>
      <c r="M3585" s="332"/>
      <c r="N3585" s="335"/>
    </row>
    <row r="3586" spans="11:14" x14ac:dyDescent="0.2">
      <c r="K3586" s="333"/>
      <c r="L3586" s="334"/>
      <c r="M3586" s="332"/>
      <c r="N3586" s="335"/>
    </row>
    <row r="3587" spans="11:14" x14ac:dyDescent="0.2">
      <c r="K3587" s="333"/>
      <c r="L3587" s="334"/>
      <c r="M3587" s="332"/>
      <c r="N3587" s="335"/>
    </row>
    <row r="3588" spans="11:14" x14ac:dyDescent="0.2">
      <c r="K3588" s="333"/>
      <c r="L3588" s="334"/>
      <c r="M3588" s="332"/>
      <c r="N3588" s="335"/>
    </row>
    <row r="3589" spans="11:14" x14ac:dyDescent="0.2">
      <c r="K3589" s="333"/>
      <c r="L3589" s="334"/>
      <c r="M3589" s="332"/>
      <c r="N3589" s="335"/>
    </row>
    <row r="3590" spans="11:14" x14ac:dyDescent="0.2">
      <c r="K3590" s="333"/>
      <c r="L3590" s="334"/>
      <c r="M3590" s="332"/>
      <c r="N3590" s="335"/>
    </row>
    <row r="3591" spans="11:14" x14ac:dyDescent="0.2">
      <c r="K3591" s="333"/>
      <c r="L3591" s="334"/>
      <c r="M3591" s="332"/>
      <c r="N3591" s="335"/>
    </row>
    <row r="3592" spans="11:14" x14ac:dyDescent="0.2">
      <c r="K3592" s="333"/>
      <c r="L3592" s="334"/>
      <c r="M3592" s="332"/>
      <c r="N3592" s="335"/>
    </row>
    <row r="3593" spans="11:14" x14ac:dyDescent="0.2">
      <c r="K3593" s="333"/>
      <c r="L3593" s="334"/>
      <c r="M3593" s="332"/>
      <c r="N3593" s="335"/>
    </row>
    <row r="3594" spans="11:14" x14ac:dyDescent="0.2">
      <c r="K3594" s="333"/>
      <c r="L3594" s="334"/>
      <c r="M3594" s="332"/>
      <c r="N3594" s="335"/>
    </row>
    <row r="3595" spans="11:14" x14ac:dyDescent="0.2">
      <c r="K3595" s="333"/>
      <c r="L3595" s="334"/>
      <c r="M3595" s="332"/>
      <c r="N3595" s="335"/>
    </row>
    <row r="3596" spans="11:14" x14ac:dyDescent="0.2">
      <c r="K3596" s="333"/>
      <c r="L3596" s="334"/>
      <c r="M3596" s="332"/>
      <c r="N3596" s="335"/>
    </row>
    <row r="3597" spans="11:14" x14ac:dyDescent="0.2">
      <c r="K3597" s="333"/>
      <c r="L3597" s="334"/>
      <c r="M3597" s="332"/>
      <c r="N3597" s="335"/>
    </row>
    <row r="3598" spans="11:14" x14ac:dyDescent="0.2">
      <c r="K3598" s="333"/>
      <c r="L3598" s="334"/>
      <c r="M3598" s="332"/>
      <c r="N3598" s="335"/>
    </row>
    <row r="3599" spans="11:14" x14ac:dyDescent="0.2">
      <c r="K3599" s="333"/>
      <c r="L3599" s="334"/>
      <c r="M3599" s="332"/>
      <c r="N3599" s="335"/>
    </row>
    <row r="3600" spans="11:14" x14ac:dyDescent="0.2">
      <c r="K3600" s="333"/>
      <c r="L3600" s="334"/>
      <c r="M3600" s="332"/>
      <c r="N3600" s="335"/>
    </row>
    <row r="3601" spans="11:14" x14ac:dyDescent="0.2">
      <c r="K3601" s="333"/>
      <c r="L3601" s="334"/>
      <c r="M3601" s="332"/>
      <c r="N3601" s="335"/>
    </row>
    <row r="3602" spans="11:14" x14ac:dyDescent="0.2">
      <c r="K3602" s="333"/>
      <c r="L3602" s="334"/>
      <c r="M3602" s="332"/>
      <c r="N3602" s="335"/>
    </row>
    <row r="3603" spans="11:14" x14ac:dyDescent="0.2">
      <c r="K3603" s="333"/>
      <c r="L3603" s="334"/>
      <c r="M3603" s="332"/>
      <c r="N3603" s="335"/>
    </row>
    <row r="3604" spans="11:14" x14ac:dyDescent="0.2">
      <c r="K3604" s="333"/>
      <c r="L3604" s="334"/>
      <c r="M3604" s="332"/>
      <c r="N3604" s="335"/>
    </row>
    <row r="3605" spans="11:14" x14ac:dyDescent="0.2">
      <c r="K3605" s="333"/>
      <c r="L3605" s="334"/>
      <c r="M3605" s="332"/>
      <c r="N3605" s="335"/>
    </row>
    <row r="3606" spans="11:14" x14ac:dyDescent="0.2">
      <c r="K3606" s="333"/>
      <c r="L3606" s="334"/>
      <c r="M3606" s="332"/>
      <c r="N3606" s="335"/>
    </row>
    <row r="3607" spans="11:14" x14ac:dyDescent="0.2">
      <c r="K3607" s="333"/>
      <c r="L3607" s="334"/>
      <c r="M3607" s="332"/>
      <c r="N3607" s="335"/>
    </row>
    <row r="3608" spans="11:14" x14ac:dyDescent="0.2">
      <c r="K3608" s="333"/>
      <c r="L3608" s="334"/>
      <c r="M3608" s="332"/>
      <c r="N3608" s="335"/>
    </row>
    <row r="3609" spans="11:14" x14ac:dyDescent="0.2">
      <c r="K3609" s="333"/>
      <c r="L3609" s="334"/>
      <c r="M3609" s="332"/>
      <c r="N3609" s="335"/>
    </row>
    <row r="3610" spans="11:14" x14ac:dyDescent="0.2">
      <c r="K3610" s="333"/>
      <c r="L3610" s="334"/>
      <c r="M3610" s="332"/>
      <c r="N3610" s="335"/>
    </row>
    <row r="3611" spans="11:14" x14ac:dyDescent="0.2">
      <c r="K3611" s="333"/>
      <c r="L3611" s="334"/>
      <c r="M3611" s="332"/>
      <c r="N3611" s="335"/>
    </row>
    <row r="3612" spans="11:14" x14ac:dyDescent="0.2">
      <c r="K3612" s="333"/>
      <c r="L3612" s="334"/>
      <c r="M3612" s="332"/>
      <c r="N3612" s="335"/>
    </row>
    <row r="3613" spans="11:14" x14ac:dyDescent="0.2">
      <c r="K3613" s="333"/>
      <c r="L3613" s="334"/>
      <c r="M3613" s="332"/>
      <c r="N3613" s="335"/>
    </row>
    <row r="3614" spans="11:14" x14ac:dyDescent="0.2">
      <c r="K3614" s="333"/>
      <c r="L3614" s="334"/>
      <c r="M3614" s="332"/>
      <c r="N3614" s="335"/>
    </row>
    <row r="3615" spans="11:14" x14ac:dyDescent="0.2">
      <c r="K3615" s="333"/>
      <c r="L3615" s="334"/>
      <c r="M3615" s="332"/>
      <c r="N3615" s="335"/>
    </row>
    <row r="3616" spans="11:14" x14ac:dyDescent="0.2">
      <c r="K3616" s="333"/>
      <c r="L3616" s="334"/>
      <c r="M3616" s="332"/>
      <c r="N3616" s="335"/>
    </row>
    <row r="3617" spans="11:14" x14ac:dyDescent="0.2">
      <c r="K3617" s="333"/>
      <c r="L3617" s="334"/>
      <c r="M3617" s="332"/>
      <c r="N3617" s="335"/>
    </row>
    <row r="3618" spans="11:14" x14ac:dyDescent="0.2">
      <c r="K3618" s="333"/>
      <c r="L3618" s="334"/>
      <c r="M3618" s="332"/>
      <c r="N3618" s="335"/>
    </row>
    <row r="3619" spans="11:14" x14ac:dyDescent="0.2">
      <c r="K3619" s="333"/>
      <c r="L3619" s="334"/>
      <c r="M3619" s="332"/>
      <c r="N3619" s="335"/>
    </row>
    <row r="3620" spans="11:14" x14ac:dyDescent="0.2">
      <c r="K3620" s="333"/>
      <c r="L3620" s="334"/>
      <c r="M3620" s="332"/>
      <c r="N3620" s="335"/>
    </row>
    <row r="3621" spans="11:14" x14ac:dyDescent="0.2">
      <c r="K3621" s="333"/>
      <c r="L3621" s="334"/>
      <c r="M3621" s="332"/>
      <c r="N3621" s="335"/>
    </row>
    <row r="3622" spans="11:14" x14ac:dyDescent="0.2">
      <c r="K3622" s="333"/>
      <c r="L3622" s="334"/>
      <c r="M3622" s="332"/>
      <c r="N3622" s="335"/>
    </row>
    <row r="3623" spans="11:14" x14ac:dyDescent="0.2">
      <c r="K3623" s="333"/>
      <c r="L3623" s="334"/>
      <c r="M3623" s="332"/>
      <c r="N3623" s="335"/>
    </row>
    <row r="3624" spans="11:14" x14ac:dyDescent="0.2">
      <c r="K3624" s="333"/>
      <c r="L3624" s="334"/>
      <c r="M3624" s="332"/>
      <c r="N3624" s="335"/>
    </row>
    <row r="3625" spans="11:14" x14ac:dyDescent="0.2">
      <c r="K3625" s="333"/>
      <c r="L3625" s="334"/>
      <c r="M3625" s="332"/>
      <c r="N3625" s="335"/>
    </row>
    <row r="3626" spans="11:14" x14ac:dyDescent="0.2">
      <c r="K3626" s="333"/>
      <c r="L3626" s="334"/>
      <c r="M3626" s="332"/>
      <c r="N3626" s="335"/>
    </row>
    <row r="3627" spans="11:14" x14ac:dyDescent="0.2">
      <c r="K3627" s="333"/>
      <c r="L3627" s="334"/>
      <c r="M3627" s="332"/>
      <c r="N3627" s="335"/>
    </row>
    <row r="3628" spans="11:14" x14ac:dyDescent="0.2">
      <c r="K3628" s="333"/>
      <c r="L3628" s="334"/>
      <c r="M3628" s="332"/>
      <c r="N3628" s="335"/>
    </row>
    <row r="3629" spans="11:14" x14ac:dyDescent="0.2">
      <c r="K3629" s="333"/>
      <c r="L3629" s="334"/>
      <c r="M3629" s="332"/>
      <c r="N3629" s="335"/>
    </row>
    <row r="3630" spans="11:14" x14ac:dyDescent="0.2">
      <c r="K3630" s="333"/>
      <c r="L3630" s="334"/>
      <c r="M3630" s="332"/>
      <c r="N3630" s="335"/>
    </row>
    <row r="3631" spans="11:14" x14ac:dyDescent="0.2">
      <c r="K3631" s="333"/>
      <c r="L3631" s="334"/>
      <c r="M3631" s="332"/>
      <c r="N3631" s="335"/>
    </row>
    <row r="3632" spans="11:14" x14ac:dyDescent="0.2">
      <c r="K3632" s="333"/>
      <c r="L3632" s="334"/>
      <c r="M3632" s="332"/>
      <c r="N3632" s="335"/>
    </row>
    <row r="3633" spans="11:14" x14ac:dyDescent="0.2">
      <c r="K3633" s="333"/>
      <c r="L3633" s="334"/>
      <c r="M3633" s="332"/>
      <c r="N3633" s="335"/>
    </row>
    <row r="3634" spans="11:14" x14ac:dyDescent="0.2">
      <c r="K3634" s="333"/>
      <c r="L3634" s="334"/>
      <c r="M3634" s="332"/>
      <c r="N3634" s="335"/>
    </row>
    <row r="3635" spans="11:14" x14ac:dyDescent="0.2">
      <c r="K3635" s="333"/>
      <c r="L3635" s="334"/>
      <c r="M3635" s="332"/>
      <c r="N3635" s="335"/>
    </row>
    <row r="3636" spans="11:14" x14ac:dyDescent="0.2">
      <c r="K3636" s="333"/>
      <c r="L3636" s="334"/>
      <c r="M3636" s="332"/>
      <c r="N3636" s="335"/>
    </row>
    <row r="3637" spans="11:14" x14ac:dyDescent="0.2">
      <c r="K3637" s="333"/>
      <c r="L3637" s="334"/>
      <c r="M3637" s="332"/>
      <c r="N3637" s="335"/>
    </row>
    <row r="3638" spans="11:14" x14ac:dyDescent="0.2">
      <c r="K3638" s="333"/>
      <c r="L3638" s="334"/>
      <c r="M3638" s="332"/>
      <c r="N3638" s="335"/>
    </row>
    <row r="3639" spans="11:14" x14ac:dyDescent="0.2">
      <c r="K3639" s="333"/>
      <c r="L3639" s="334"/>
      <c r="M3639" s="332"/>
      <c r="N3639" s="335"/>
    </row>
    <row r="3640" spans="11:14" x14ac:dyDescent="0.2">
      <c r="K3640" s="333"/>
      <c r="L3640" s="334"/>
      <c r="M3640" s="332"/>
      <c r="N3640" s="335"/>
    </row>
    <row r="3641" spans="11:14" x14ac:dyDescent="0.2">
      <c r="K3641" s="333"/>
      <c r="L3641" s="334"/>
      <c r="M3641" s="332"/>
      <c r="N3641" s="335"/>
    </row>
  </sheetData>
  <sheetProtection formatCells="0" formatColumns="0" formatRows="0" insertColumns="0" insertRows="0" sort="0" autoFilter="0"/>
  <mergeCells count="235">
    <mergeCell ref="Q15:Q16"/>
    <mergeCell ref="B15:B16"/>
    <mergeCell ref="C15:E16"/>
    <mergeCell ref="M23:M28"/>
    <mergeCell ref="N23:N28"/>
    <mergeCell ref="Q23:Q28"/>
    <mergeCell ref="K15:K16"/>
    <mergeCell ref="X15:X16"/>
    <mergeCell ref="B17:W17"/>
    <mergeCell ref="C18:E18"/>
    <mergeCell ref="X18:X55"/>
    <mergeCell ref="B19:B22"/>
    <mergeCell ref="C19:E22"/>
    <mergeCell ref="M19:M22"/>
    <mergeCell ref="N19:N22"/>
    <mergeCell ref="Q19:Q22"/>
    <mergeCell ref="R19:R22"/>
    <mergeCell ref="R15:R16"/>
    <mergeCell ref="S15:S16"/>
    <mergeCell ref="T15:T16"/>
    <mergeCell ref="U15:U16"/>
    <mergeCell ref="V15:V16"/>
    <mergeCell ref="W15:W16"/>
    <mergeCell ref="L15:L16"/>
    <mergeCell ref="M15:M16"/>
    <mergeCell ref="F15:F16"/>
    <mergeCell ref="G15:I15"/>
    <mergeCell ref="J15:J16"/>
    <mergeCell ref="N15:N16"/>
    <mergeCell ref="O15:O16"/>
    <mergeCell ref="P15:P16"/>
    <mergeCell ref="V37:V46"/>
    <mergeCell ref="B29:B36"/>
    <mergeCell ref="C29:E36"/>
    <mergeCell ref="M29:M36"/>
    <mergeCell ref="N29:N36"/>
    <mergeCell ref="Q29:Q36"/>
    <mergeCell ref="R29:R36"/>
    <mergeCell ref="R23:R28"/>
    <mergeCell ref="U23:U28"/>
    <mergeCell ref="V23:V28"/>
    <mergeCell ref="U19:U22"/>
    <mergeCell ref="V19:V22"/>
    <mergeCell ref="B23:B28"/>
    <mergeCell ref="C23:E28"/>
    <mergeCell ref="U29:U36"/>
    <mergeCell ref="V29:V36"/>
    <mergeCell ref="B37:B46"/>
    <mergeCell ref="U47:U55"/>
    <mergeCell ref="V47:V55"/>
    <mergeCell ref="B57:W57"/>
    <mergeCell ref="C58:E58"/>
    <mergeCell ref="B47:B55"/>
    <mergeCell ref="C47:E55"/>
    <mergeCell ref="M47:M55"/>
    <mergeCell ref="N47:N55"/>
    <mergeCell ref="Q47:Q55"/>
    <mergeCell ref="R47:R55"/>
    <mergeCell ref="F50:F51"/>
    <mergeCell ref="C37:E46"/>
    <mergeCell ref="M37:M46"/>
    <mergeCell ref="N37:N46"/>
    <mergeCell ref="Q37:Q46"/>
    <mergeCell ref="R37:R46"/>
    <mergeCell ref="U37:U46"/>
    <mergeCell ref="X58:X102"/>
    <mergeCell ref="B59:B63"/>
    <mergeCell ref="C59:E63"/>
    <mergeCell ref="M59:M63"/>
    <mergeCell ref="N59:N63"/>
    <mergeCell ref="Q59:Q63"/>
    <mergeCell ref="R59:R63"/>
    <mergeCell ref="U59:U63"/>
    <mergeCell ref="V59:V63"/>
    <mergeCell ref="U64:U66"/>
    <mergeCell ref="V64:V66"/>
    <mergeCell ref="B67:B75"/>
    <mergeCell ref="C67:E75"/>
    <mergeCell ref="M67:M75"/>
    <mergeCell ref="N67:N75"/>
    <mergeCell ref="Q67:Q75"/>
    <mergeCell ref="R67:R75"/>
    <mergeCell ref="U67:U75"/>
    <mergeCell ref="V67:V75"/>
    <mergeCell ref="B64:B66"/>
    <mergeCell ref="C64:E66"/>
    <mergeCell ref="M64:M66"/>
    <mergeCell ref="N64:N66"/>
    <mergeCell ref="Q64:Q66"/>
    <mergeCell ref="R64:R66"/>
    <mergeCell ref="U76:U91"/>
    <mergeCell ref="V76:V91"/>
    <mergeCell ref="B92:B102"/>
    <mergeCell ref="C92:E102"/>
    <mergeCell ref="M92:M102"/>
    <mergeCell ref="N92:N102"/>
    <mergeCell ref="Q92:Q102"/>
    <mergeCell ref="R92:R102"/>
    <mergeCell ref="U92:U102"/>
    <mergeCell ref="V92:V102"/>
    <mergeCell ref="B76:B91"/>
    <mergeCell ref="C76:E91"/>
    <mergeCell ref="M76:M91"/>
    <mergeCell ref="N76:N91"/>
    <mergeCell ref="Q76:Q91"/>
    <mergeCell ref="R76:R91"/>
    <mergeCell ref="B104:W104"/>
    <mergeCell ref="C105:E105"/>
    <mergeCell ref="X105:X138"/>
    <mergeCell ref="B106:B109"/>
    <mergeCell ref="C106:E109"/>
    <mergeCell ref="M106:M109"/>
    <mergeCell ref="N106:N109"/>
    <mergeCell ref="Q106:Q109"/>
    <mergeCell ref="R106:R109"/>
    <mergeCell ref="U106:U109"/>
    <mergeCell ref="V106:V109"/>
    <mergeCell ref="B110:B114"/>
    <mergeCell ref="C110:E114"/>
    <mergeCell ref="M110:M114"/>
    <mergeCell ref="N110:N114"/>
    <mergeCell ref="Q110:Q114"/>
    <mergeCell ref="R110:R114"/>
    <mergeCell ref="U110:U114"/>
    <mergeCell ref="V110:V114"/>
    <mergeCell ref="U115:U119"/>
    <mergeCell ref="V115:V119"/>
    <mergeCell ref="B120:B128"/>
    <mergeCell ref="C120:E128"/>
    <mergeCell ref="M120:M128"/>
    <mergeCell ref="N120:N128"/>
    <mergeCell ref="Q120:Q128"/>
    <mergeCell ref="R120:R128"/>
    <mergeCell ref="U120:U128"/>
    <mergeCell ref="V120:V128"/>
    <mergeCell ref="B115:B119"/>
    <mergeCell ref="C115:E119"/>
    <mergeCell ref="M115:M119"/>
    <mergeCell ref="N115:N119"/>
    <mergeCell ref="Q115:Q119"/>
    <mergeCell ref="R115:R119"/>
    <mergeCell ref="U129:U138"/>
    <mergeCell ref="V129:V138"/>
    <mergeCell ref="B140:W140"/>
    <mergeCell ref="C141:E141"/>
    <mergeCell ref="B129:B138"/>
    <mergeCell ref="C129:E138"/>
    <mergeCell ref="M129:M138"/>
    <mergeCell ref="N129:N138"/>
    <mergeCell ref="Q129:Q138"/>
    <mergeCell ref="R129:R138"/>
    <mergeCell ref="X141:X160"/>
    <mergeCell ref="B142:B143"/>
    <mergeCell ref="C142:E143"/>
    <mergeCell ref="M142:M143"/>
    <mergeCell ref="N142:N143"/>
    <mergeCell ref="Q142:Q143"/>
    <mergeCell ref="R142:R143"/>
    <mergeCell ref="U142:U143"/>
    <mergeCell ref="V142:V143"/>
    <mergeCell ref="U144:U147"/>
    <mergeCell ref="V144:V147"/>
    <mergeCell ref="B148:B152"/>
    <mergeCell ref="C148:E152"/>
    <mergeCell ref="M148:M152"/>
    <mergeCell ref="N148:N152"/>
    <mergeCell ref="Q148:Q152"/>
    <mergeCell ref="R148:R152"/>
    <mergeCell ref="U148:U152"/>
    <mergeCell ref="V148:V152"/>
    <mergeCell ref="B144:B147"/>
    <mergeCell ref="C144:E147"/>
    <mergeCell ref="M144:M147"/>
    <mergeCell ref="N144:N147"/>
    <mergeCell ref="Q144:Q147"/>
    <mergeCell ref="R144:R147"/>
    <mergeCell ref="U153:U155"/>
    <mergeCell ref="V153:V155"/>
    <mergeCell ref="B156:B160"/>
    <mergeCell ref="C156:E160"/>
    <mergeCell ref="M156:M160"/>
    <mergeCell ref="N156:N160"/>
    <mergeCell ref="Q156:Q160"/>
    <mergeCell ref="R156:R160"/>
    <mergeCell ref="U156:U160"/>
    <mergeCell ref="V156:V160"/>
    <mergeCell ref="B153:B155"/>
    <mergeCell ref="C153:E155"/>
    <mergeCell ref="M153:M155"/>
    <mergeCell ref="N153:N155"/>
    <mergeCell ref="Q153:Q155"/>
    <mergeCell ref="R153:R155"/>
    <mergeCell ref="B162:W162"/>
    <mergeCell ref="C163:E163"/>
    <mergeCell ref="X163:X193"/>
    <mergeCell ref="B164:B167"/>
    <mergeCell ref="C164:E167"/>
    <mergeCell ref="M164:M167"/>
    <mergeCell ref="N164:N167"/>
    <mergeCell ref="Q164:Q167"/>
    <mergeCell ref="R164:R167"/>
    <mergeCell ref="U164:U167"/>
    <mergeCell ref="V164:V167"/>
    <mergeCell ref="B168:B173"/>
    <mergeCell ref="V168:V173"/>
    <mergeCell ref="B174:B178"/>
    <mergeCell ref="C174:E178"/>
    <mergeCell ref="M174:M178"/>
    <mergeCell ref="N174:N178"/>
    <mergeCell ref="Q174:Q178"/>
    <mergeCell ref="R174:R178"/>
    <mergeCell ref="U174:U178"/>
    <mergeCell ref="V174:V178"/>
    <mergeCell ref="C168:E173"/>
    <mergeCell ref="M168:M173"/>
    <mergeCell ref="N168:N173"/>
    <mergeCell ref="Q168:Q173"/>
    <mergeCell ref="R168:R173"/>
    <mergeCell ref="U168:U173"/>
    <mergeCell ref="U179:U183"/>
    <mergeCell ref="V179:V183"/>
    <mergeCell ref="B184:B193"/>
    <mergeCell ref="C184:E193"/>
    <mergeCell ref="M184:M193"/>
    <mergeCell ref="N184:N193"/>
    <mergeCell ref="Q184:Q193"/>
    <mergeCell ref="R184:R193"/>
    <mergeCell ref="U184:U193"/>
    <mergeCell ref="V184:V193"/>
    <mergeCell ref="B179:B183"/>
    <mergeCell ref="C179:E183"/>
    <mergeCell ref="M179:M183"/>
    <mergeCell ref="N179:N183"/>
    <mergeCell ref="Q179:Q183"/>
    <mergeCell ref="R179:R183"/>
  </mergeCells>
  <conditionalFormatting sqref="W15 W153:W161">
    <cfRule type="cellIs" dxfId="60" priority="129" operator="equal">
      <formula>"accepted"</formula>
    </cfRule>
  </conditionalFormatting>
  <conditionalFormatting sqref="W15">
    <cfRule type="cellIs" dxfId="59" priority="127" operator="equal">
      <formula>"n/a"</formula>
    </cfRule>
    <cfRule type="cellIs" dxfId="58" priority="128" operator="equal">
      <formula>"not accepted - revision pending"</formula>
    </cfRule>
  </conditionalFormatting>
  <conditionalFormatting sqref="W148:W152">
    <cfRule type="cellIs" dxfId="57" priority="126" operator="equal">
      <formula>"accepted"</formula>
    </cfRule>
  </conditionalFormatting>
  <conditionalFormatting sqref="X161">
    <cfRule type="cellIs" dxfId="56" priority="124" operator="equal">
      <formula>"accepted"</formula>
    </cfRule>
  </conditionalFormatting>
  <conditionalFormatting sqref="W179:W183">
    <cfRule type="cellIs" dxfId="55" priority="123" operator="equal">
      <formula>"accepted"</formula>
    </cfRule>
  </conditionalFormatting>
  <conditionalFormatting sqref="W184:W193">
    <cfRule type="cellIs" dxfId="54" priority="122" operator="equal">
      <formula>"accepted"</formula>
    </cfRule>
  </conditionalFormatting>
  <conditionalFormatting sqref="S1:V5 S18:V18 S9:S14 U23:V29 U37:V37 U47:V47 U92:V92 T105:V106 T110:V110 T107:T109 T111:T114 T120:V120 T116:T119 T129:V129 S139:T139 T141:V142 T144:V144 T143 T148:V148 T145:T147 T153:V154 T149:T152 T156:V156 S161:T161 T163:V164 T168:V168 T165:T167 T174:V174 T169:T173 T175:T178 T184:V184 T180:T183 S194:V194 T185:T193 T15:V15 O1:R1 O10:R14 O103:T103 S664:V1048576 U19:V19 T58:V58 Q92 T121:T128 T157:T160 S19:T56 T130:T138 T115:V115 S105:S138 T179:V179 S163:S193 Q58:Q90 U59:V90 S58:S102 T59:T102 S141:S160 T154:T155">
    <cfRule type="cellIs" dxfId="53" priority="130" operator="equal">
      <formula>"на доопрацюванні"</formula>
    </cfRule>
    <cfRule type="cellIs" dxfId="52" priority="131" operator="equal">
      <formula>"не прийнято"</formula>
    </cfRule>
    <cfRule type="cellIs" dxfId="51" priority="132" operator="equal">
      <formula>"прийнято"</formula>
    </cfRule>
  </conditionalFormatting>
  <conditionalFormatting sqref="S15">
    <cfRule type="cellIs" dxfId="50" priority="121" operator="equal">
      <formula>"accepted"</formula>
    </cfRule>
  </conditionalFormatting>
  <conditionalFormatting sqref="S15">
    <cfRule type="cellIs" dxfId="49" priority="119" operator="equal">
      <formula>"n/a"</formula>
    </cfRule>
    <cfRule type="cellIs" dxfId="48" priority="120" operator="equal">
      <formula>"not accepted - revision pending"</formula>
    </cfRule>
  </conditionalFormatting>
  <conditionalFormatting sqref="O15:R15">
    <cfRule type="cellIs" dxfId="47" priority="113" operator="equal">
      <formula>"n/a"</formula>
    </cfRule>
    <cfRule type="cellIs" dxfId="46" priority="114" operator="equal">
      <formula>"not accepted - revision pending"</formula>
    </cfRule>
  </conditionalFormatting>
  <conditionalFormatting sqref="O139:R139 O664:R1048576 O161:R161 O194:R194 O18:R18 Q105:Q106 Q23:R28 Q29 Q37 Q47 O56:R56 Q110 Q115 Q120 Q129 Q141:Q142 Q144 Q148 Q153:Q154 Q156 Q163:Q164 Q168 Q174 Q179 Q184 Q19:R19 O163:O193 O105:O138 O19:P55 O59:O102 O141:O160">
    <cfRule type="cellIs" dxfId="45" priority="116" operator="equal">
      <formula>"доопрацьовано після верифікації"</formula>
    </cfRule>
    <cfRule type="cellIs" dxfId="44" priority="117" operator="equal">
      <formula>"не прийнято"</formula>
    </cfRule>
    <cfRule type="cellIs" dxfId="43" priority="118" operator="equal">
      <formula>"прийнято"</formula>
    </cfRule>
  </conditionalFormatting>
  <conditionalFormatting sqref="O15:R15">
    <cfRule type="cellIs" dxfId="42" priority="115" operator="equal">
      <formula>"accepted"</formula>
    </cfRule>
  </conditionalFormatting>
  <conditionalFormatting sqref="C18:C19 C23:C29 C37 C47 C58:C90">
    <cfRule type="colorScale" priority="112">
      <colorScale>
        <cfvo type="num" val="0"/>
        <cfvo type="num" val="3"/>
        <cfvo type="num" val="5"/>
        <color rgb="FFF8696B"/>
        <color rgb="FFFFEB84"/>
        <color rgb="FF63BE7B"/>
      </colorScale>
    </cfRule>
  </conditionalFormatting>
  <conditionalFormatting sqref="C105:C106 C110 C115 C120 C129">
    <cfRule type="colorScale" priority="111">
      <colorScale>
        <cfvo type="num" val="0"/>
        <cfvo type="num" val="3"/>
        <cfvo type="num" val="5"/>
        <color rgb="FFF8696B"/>
        <color rgb="FFFFEB84"/>
        <color rgb="FF63BE7B"/>
      </colorScale>
    </cfRule>
  </conditionalFormatting>
  <conditionalFormatting sqref="C92">
    <cfRule type="colorScale" priority="133">
      <colorScale>
        <cfvo type="num" val="0"/>
        <cfvo type="num" val="3"/>
        <cfvo type="num" val="5"/>
        <color rgb="FFF8696B"/>
        <color rgb="FFFFEB84"/>
        <color rgb="FF63BE7B"/>
      </colorScale>
    </cfRule>
  </conditionalFormatting>
  <conditionalFormatting sqref="C9:E13">
    <cfRule type="colorScale" priority="110">
      <colorScale>
        <cfvo type="num" val="0"/>
        <cfvo type="num" val="3"/>
        <cfvo type="num" val="6"/>
        <color rgb="FFF8696B"/>
        <color rgb="FFFFEB84"/>
        <color rgb="FF63BE7B"/>
      </colorScale>
    </cfRule>
  </conditionalFormatting>
  <conditionalFormatting sqref="C141:C142 C144 C148 C153:C154 C156">
    <cfRule type="colorScale" priority="109">
      <colorScale>
        <cfvo type="num" val="0"/>
        <cfvo type="num" val="3"/>
        <cfvo type="num" val="5"/>
        <color rgb="FFF8696B"/>
        <color rgb="FFFFEB84"/>
        <color rgb="FF63BE7B"/>
      </colorScale>
    </cfRule>
  </conditionalFormatting>
  <conditionalFormatting sqref="C163:C164 C168 C174 C179 C184">
    <cfRule type="colorScale" priority="108">
      <colorScale>
        <cfvo type="num" val="0"/>
        <cfvo type="num" val="3"/>
        <cfvo type="num" val="5"/>
        <color rgb="FFF8696B"/>
        <color rgb="FFFFEB84"/>
        <color rgb="FF63BE7B"/>
      </colorScale>
    </cfRule>
  </conditionalFormatting>
  <conditionalFormatting sqref="K15:N15">
    <cfRule type="cellIs" dxfId="41" priority="105" operator="equal">
      <formula>"n/a"</formula>
    </cfRule>
    <cfRule type="cellIs" dxfId="40" priority="106" operator="equal">
      <formula>"not accepted - revision pending"</formula>
    </cfRule>
  </conditionalFormatting>
  <conditionalFormatting sqref="K15:N15">
    <cfRule type="cellIs" dxfId="39" priority="107" operator="equal">
      <formula>"accepted"</formula>
    </cfRule>
  </conditionalFormatting>
  <conditionalFormatting sqref="P58 P62 P70 P72 P74 P92 P94 P163:P193 P105:P138 P96:P101 P64 P76:P90 P141:P160">
    <cfRule type="cellIs" dxfId="38" priority="92" operator="equal">
      <formula>"не стосується"</formula>
    </cfRule>
    <cfRule type="cellIs" dxfId="37" priority="93" operator="equal">
      <formula>"не прийнято - на розгляді"</formula>
    </cfRule>
    <cfRule type="cellIs" dxfId="36" priority="94" operator="equal">
      <formula>"прийнято"</formula>
    </cfRule>
  </conditionalFormatting>
  <conditionalFormatting sqref="R29 R37 R47 R58:R90">
    <cfRule type="cellIs" dxfId="35" priority="77" operator="equal">
      <formula>"на доопрацюванні"</formula>
    </cfRule>
    <cfRule type="cellIs" dxfId="34" priority="78" operator="equal">
      <formula>"не прийнято"</formula>
    </cfRule>
    <cfRule type="cellIs" dxfId="33" priority="79" operator="equal">
      <formula>"прийнято"</formula>
    </cfRule>
  </conditionalFormatting>
  <conditionalFormatting sqref="R92">
    <cfRule type="cellIs" dxfId="32" priority="74" operator="equal">
      <formula>"на доопрацюванні"</formula>
    </cfRule>
    <cfRule type="cellIs" dxfId="31" priority="75" operator="equal">
      <formula>"не прийнято"</formula>
    </cfRule>
    <cfRule type="cellIs" dxfId="30" priority="76" operator="equal">
      <formula>"прийнято"</formula>
    </cfRule>
  </conditionalFormatting>
  <conditionalFormatting sqref="R105:R106 R110 R115 R120 R129">
    <cfRule type="cellIs" dxfId="29" priority="71" operator="equal">
      <formula>"на доопрацюванні"</formula>
    </cfRule>
    <cfRule type="cellIs" dxfId="28" priority="72" operator="equal">
      <formula>"не прийнято"</formula>
    </cfRule>
    <cfRule type="cellIs" dxfId="27" priority="73" operator="equal">
      <formula>"прийнято"</formula>
    </cfRule>
  </conditionalFormatting>
  <conditionalFormatting sqref="R141:R142 R144 R148 R153:R154 R156">
    <cfRule type="cellIs" dxfId="26" priority="68" operator="equal">
      <formula>"на доопрацюванні"</formula>
    </cfRule>
    <cfRule type="cellIs" dxfId="25" priority="69" operator="equal">
      <formula>"не прийнято"</formula>
    </cfRule>
    <cfRule type="cellIs" dxfId="24" priority="70" operator="equal">
      <formula>"прийнято"</formula>
    </cfRule>
  </conditionalFormatting>
  <conditionalFormatting sqref="O19:O21">
    <cfRule type="containsText" dxfId="23" priority="63" operator="containsText" text="&quot;не стосується&quot;">
      <formula>NOT(ISERROR(SEARCH("""не стосується""",O19)))</formula>
    </cfRule>
  </conditionalFormatting>
  <conditionalFormatting sqref="O58">
    <cfRule type="cellIs" dxfId="22" priority="58" operator="equal">
      <formula>"доопрацьовано після верифікації"</formula>
    </cfRule>
    <cfRule type="cellIs" dxfId="21" priority="59" operator="equal">
      <formula>"не прийнято"</formula>
    </cfRule>
    <cfRule type="cellIs" dxfId="20" priority="60" operator="equal">
      <formula>"прийнято"</formula>
    </cfRule>
  </conditionalFormatting>
  <conditionalFormatting sqref="R163:R164 R168 R174 R184 R179">
    <cfRule type="cellIs" dxfId="19" priority="11" operator="equal">
      <formula>"на доопрацюванні"</formula>
    </cfRule>
    <cfRule type="cellIs" dxfId="18" priority="12" operator="equal">
      <formula>"не прийнято"</formula>
    </cfRule>
    <cfRule type="cellIs" dxfId="17" priority="13" operator="equal">
      <formula>"прийнято"</formula>
    </cfRule>
  </conditionalFormatting>
  <dataValidations count="2">
    <dataValidation type="list" allowBlank="1" showInputMessage="1" showErrorMessage="1" sqref="S56 O139 O161 S161 O103 O56 S103 S139">
      <formula1>$A$2:$A$5</formula1>
    </dataValidation>
    <dataValidation allowBlank="1" showInputMessage="1" showErrorMessage="1" promptTitle="Порада:" prompt="Щоб додати пункт з нового рядка, натисніть Alt+Enter" sqref="X141 X161:X163 X105:X138 X18:X55 X58:X102"/>
  </dataValidations>
  <hyperlinks>
    <hyperlink ref="G59" r:id="rId1"/>
    <hyperlink ref="G168" r:id="rId2"/>
    <hyperlink ref="G61" r:id="rId3"/>
    <hyperlink ref="G142" r:id="rId4"/>
    <hyperlink ref="G143" r:id="rId5"/>
    <hyperlink ref="G144" r:id="rId6"/>
    <hyperlink ref="G145" r:id="rId7"/>
    <hyperlink ref="G146" r:id="rId8"/>
    <hyperlink ref="G169" r:id="rId9"/>
    <hyperlink ref="G170" r:id="rId10"/>
    <hyperlink ref="G171" r:id="rId11" display="https://ns-mrada.cg.gov.ua/index.php?id=16072&amp;tp=7"/>
    <hyperlink ref="G172" r:id="rId12" display="https://ns-mrada.cg.gov.ua/index.php?id=16072&amp;tp=7"/>
    <hyperlink ref="G165" r:id="rId13"/>
    <hyperlink ref="G63" r:id="rId14"/>
  </hyperlinks>
  <pageMargins left="0.7" right="0.7" top="0.75" bottom="0.75" header="0.3" footer="0.3"/>
  <pageSetup paperSize="9" orientation="portrait" r:id="rId15"/>
  <drawing r:id="rId16"/>
  <extLst>
    <ext xmlns:x14="http://schemas.microsoft.com/office/spreadsheetml/2009/9/main" uri="{78C0D931-6437-407d-A8EE-F0AAD7539E65}">
      <x14:conditionalFormattings>
        <x14:conditionalFormatting xmlns:xm="http://schemas.microsoft.com/office/excel/2006/main">
          <x14:cfRule type="containsText" priority="103" operator="containsText" id="{9873A434-DB45-40AA-BD49-08EF97FA4833}">
            <xm:f>NOT(ISERROR(SEARCH(Статуси!$A$8,K18)))</xm:f>
            <xm:f>Статуси!$A$8</xm:f>
            <x14:dxf>
              <fill>
                <patternFill>
                  <bgColor theme="6" tint="0.59996337778862885"/>
                </patternFill>
              </fill>
            </x14:dxf>
          </x14:cfRule>
          <x14:cfRule type="containsText" priority="104" operator="containsText" id="{5CC9D60B-C7B4-4D39-B0B1-76C21A3DFB6F}">
            <xm:f>NOT(ISERROR(SEARCH(Статуси!$A$7,K18)))</xm:f>
            <xm:f>Статуси!$A$7</xm:f>
            <x14:dxf>
              <font>
                <color auto="1"/>
              </font>
              <fill>
                <patternFill>
                  <bgColor rgb="FF92D050"/>
                </patternFill>
              </fill>
            </x14:dxf>
          </x14:cfRule>
          <xm:sqref>L163:L193 L105:L138 K18:L55 K58:K102 L59:L102 K142:K160 L141:L160</xm:sqref>
        </x14:conditionalFormatting>
        <x14:conditionalFormatting xmlns:xm="http://schemas.microsoft.com/office/excel/2006/main">
          <x14:cfRule type="containsText" priority="101" operator="containsText" id="{7F845350-F8EA-42EC-A140-66EDADC5E5B4}">
            <xm:f>NOT(ISERROR(SEARCH(Статуси!$A$8,L58)))</xm:f>
            <xm:f>Статуси!$A$8</xm:f>
            <x14:dxf>
              <fill>
                <patternFill>
                  <bgColor theme="6" tint="0.59996337778862885"/>
                </patternFill>
              </fill>
            </x14:dxf>
          </x14:cfRule>
          <x14:cfRule type="containsText" priority="102" operator="containsText" id="{E09971F0-F3B1-44AC-AA30-055B9BBD730F}">
            <xm:f>NOT(ISERROR(SEARCH(Статуси!$A$7,L58)))</xm:f>
            <xm:f>Статуси!$A$7</xm:f>
            <x14:dxf>
              <font>
                <color auto="1"/>
              </font>
              <fill>
                <patternFill>
                  <bgColor rgb="FF92D050"/>
                </patternFill>
              </fill>
            </x14:dxf>
          </x14:cfRule>
          <xm:sqref>L58</xm:sqref>
        </x14:conditionalFormatting>
        <x14:conditionalFormatting xmlns:xm="http://schemas.microsoft.com/office/excel/2006/main">
          <x14:cfRule type="containsText" priority="64" operator="containsText" id="{8058A812-1116-4D10-92F8-5B813F6942A2}">
            <xm:f>NOT(ISERROR(SEARCH("не стосується",O18)))</xm:f>
            <xm:f>"не стосується"</xm:f>
            <x14:dxf>
              <fill>
                <patternFill>
                  <bgColor theme="2"/>
                </patternFill>
              </fill>
            </x14:dxf>
          </x14:cfRule>
          <xm:sqref>O163:O193 O105:O138 S18:S55 S105:S138 S163:S193 O18:O55 O59:O102 S58:S102 O141:O160 S141:S160</xm:sqref>
        </x14:conditionalFormatting>
        <x14:conditionalFormatting xmlns:xm="http://schemas.microsoft.com/office/excel/2006/main">
          <x14:cfRule type="containsText" priority="61" operator="containsText" id="{42B17B66-6EFD-4339-80C5-8AED684BD772}">
            <xm:f>NOT(ISERROR(SEARCH("не стосується",O50)))</xm:f>
            <xm:f>"не стосується"</xm:f>
            <x14:dxf>
              <fill>
                <patternFill>
                  <bgColor theme="2"/>
                </patternFill>
              </fill>
            </x14:dxf>
          </x14:cfRule>
          <xm:sqref>O50:O55</xm:sqref>
        </x14:conditionalFormatting>
        <x14:conditionalFormatting xmlns:xm="http://schemas.microsoft.com/office/excel/2006/main">
          <x14:cfRule type="containsText" priority="57" operator="containsText" id="{1D18695C-5DEB-4C87-AA38-53F36CDFD17A}">
            <xm:f>NOT(ISERROR(SEARCH("не стосується",O58)))</xm:f>
            <xm:f>"не стосується"</xm:f>
            <x14:dxf>
              <fill>
                <patternFill>
                  <bgColor theme="2"/>
                </patternFill>
              </fill>
            </x14:dxf>
          </x14:cfRule>
          <xm:sqref>O58</xm:sqref>
        </x14:conditionalFormatting>
        <x14:conditionalFormatting xmlns:xm="http://schemas.microsoft.com/office/excel/2006/main">
          <x14:cfRule type="containsText" priority="7" operator="containsText" id="{774BD44C-2CC4-4045-8047-92DC7B4AA643}">
            <xm:f>NOT(ISERROR(SEARCH(Статуси!$A$8,K105)))</xm:f>
            <xm:f>Статуси!$A$8</xm:f>
            <x14:dxf>
              <fill>
                <patternFill>
                  <bgColor theme="6" tint="0.59996337778862885"/>
                </patternFill>
              </fill>
            </x14:dxf>
          </x14:cfRule>
          <x14:cfRule type="containsText" priority="8" operator="containsText" id="{F12AFEEE-3FAF-45E3-8D00-A892566D2B59}">
            <xm:f>NOT(ISERROR(SEARCH(Статуси!$A$7,K105)))</xm:f>
            <xm:f>Статуси!$A$7</xm:f>
            <x14:dxf>
              <font>
                <color auto="1"/>
              </font>
              <fill>
                <patternFill>
                  <bgColor rgb="FF92D050"/>
                </patternFill>
              </fill>
            </x14:dxf>
          </x14:cfRule>
          <xm:sqref>K105:K138</xm:sqref>
        </x14:conditionalFormatting>
        <x14:conditionalFormatting xmlns:xm="http://schemas.microsoft.com/office/excel/2006/main">
          <x14:cfRule type="containsText" priority="5" operator="containsText" id="{2D4112A9-0C94-49AA-BEB8-4C57DB470444}">
            <xm:f>NOT(ISERROR(SEARCH(Статуси!$A$8,K141)))</xm:f>
            <xm:f>Статуси!$A$8</xm:f>
            <x14:dxf>
              <fill>
                <patternFill>
                  <bgColor theme="6" tint="0.59996337778862885"/>
                </patternFill>
              </fill>
            </x14:dxf>
          </x14:cfRule>
          <x14:cfRule type="containsText" priority="6" operator="containsText" id="{D4F5EAE7-5773-4AE9-AD32-B10E3BFD28D4}">
            <xm:f>NOT(ISERROR(SEARCH(Статуси!$A$7,K141)))</xm:f>
            <xm:f>Статуси!$A$7</xm:f>
            <x14:dxf>
              <font>
                <color auto="1"/>
              </font>
              <fill>
                <patternFill>
                  <bgColor rgb="FF92D050"/>
                </patternFill>
              </fill>
            </x14:dxf>
          </x14:cfRule>
          <xm:sqref>K141</xm:sqref>
        </x14:conditionalFormatting>
        <x14:conditionalFormatting xmlns:xm="http://schemas.microsoft.com/office/excel/2006/main">
          <x14:cfRule type="containsText" priority="1" operator="containsText" id="{EBA00508-958A-4505-B1E7-D7CC1B23176B}">
            <xm:f>NOT(ISERROR(SEARCH(Статуси!$A$8,K163)))</xm:f>
            <xm:f>Статуси!$A$8</xm:f>
            <x14:dxf>
              <fill>
                <patternFill>
                  <bgColor theme="6" tint="0.59996337778862885"/>
                </patternFill>
              </fill>
            </x14:dxf>
          </x14:cfRule>
          <x14:cfRule type="containsText" priority="2" operator="containsText" id="{4B377079-8430-4754-868B-553E8CF0A669}">
            <xm:f>NOT(ISERROR(SEARCH(Статуси!$A$7,K163)))</xm:f>
            <xm:f>Статуси!$A$7</xm:f>
            <x14:dxf>
              <font>
                <color auto="1"/>
              </font>
              <fill>
                <patternFill>
                  <bgColor rgb="FF92D050"/>
                </patternFill>
              </fill>
            </x14:dxf>
          </x14:cfRule>
          <xm:sqref>K163:K193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Статуси!$A$7:$A$8</xm:f>
          </x14:formula1>
          <xm:sqref>K18:K55 K105:K138 K163:K193 K58:K102 K141:K160</xm:sqref>
        </x14:dataValidation>
        <x14:dataValidation type="list" allowBlank="1" showInputMessage="1" showErrorMessage="1">
          <x14:formula1>
            <xm:f>Статуси!$A$12:$A$14</xm:f>
          </x14:formula1>
          <xm:sqref>O163:O193 O18:O55 O105:O138 O58:O102 O141:O160</xm:sqref>
        </x14:dataValidation>
        <x14:dataValidation type="list" allowBlank="1" showInputMessage="1" showErrorMessage="1">
          <x14:formula1>
            <xm:f>Статуси!$A$2:$A$4</xm:f>
          </x14:formula1>
          <xm:sqref>S105:S138 S163:S193 S18:S55 S58:S102 S141:S160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8"/>
  <sheetViews>
    <sheetView showGridLines="0" topLeftCell="B1" workbookViewId="0">
      <selection activeCell="B4" sqref="B4"/>
    </sheetView>
  </sheetViews>
  <sheetFormatPr defaultColWidth="9.140625" defaultRowHeight="11.25" x14ac:dyDescent="0.2"/>
  <cols>
    <col min="1" max="1" width="3.85546875" style="31" customWidth="1"/>
    <col min="2" max="2" width="21.140625" style="13" customWidth="1"/>
    <col min="3" max="3" width="21.42578125" style="13" customWidth="1"/>
    <col min="4" max="4" width="21.140625" style="13" customWidth="1"/>
    <col min="5" max="5" width="19.7109375" style="13" customWidth="1"/>
    <col min="6" max="6" width="21.140625" style="13" customWidth="1"/>
    <col min="7" max="7" width="19.7109375" style="13" customWidth="1"/>
    <col min="8" max="8" width="6.42578125" style="13" customWidth="1"/>
    <col min="9" max="46" width="9.140625" style="31"/>
    <col min="47" max="16384" width="9.140625" style="13"/>
  </cols>
  <sheetData>
    <row r="1" spans="1:46" ht="71.25" customHeight="1" thickBot="1" x14ac:dyDescent="0.25">
      <c r="B1" s="974"/>
      <c r="C1" s="974"/>
      <c r="D1" s="974"/>
      <c r="E1" s="974"/>
      <c r="F1" s="974"/>
      <c r="G1" s="974"/>
    </row>
    <row r="2" spans="1:46" s="1" customFormat="1" ht="13.5" thickBot="1" x14ac:dyDescent="0.25">
      <c r="A2" s="30"/>
      <c r="B2" s="975" t="s">
        <v>36</v>
      </c>
      <c r="C2" s="976"/>
      <c r="D2" s="976"/>
      <c r="E2" s="976"/>
      <c r="F2" s="976"/>
      <c r="G2" s="977"/>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6" ht="49.5" customHeight="1" x14ac:dyDescent="0.2">
      <c r="B3" s="14" t="s">
        <v>37</v>
      </c>
      <c r="C3" s="15" t="s">
        <v>38</v>
      </c>
      <c r="D3" s="15" t="s">
        <v>39</v>
      </c>
      <c r="E3" s="15" t="s">
        <v>40</v>
      </c>
      <c r="F3" s="15" t="s">
        <v>41</v>
      </c>
      <c r="G3" s="16" t="s">
        <v>42</v>
      </c>
    </row>
    <row r="4" spans="1:46" s="26" customFormat="1" ht="13.5" thickBot="1" x14ac:dyDescent="0.25">
      <c r="A4" s="32"/>
      <c r="B4" s="23">
        <f>'Лідерство та управління'!C9</f>
        <v>0</v>
      </c>
      <c r="C4" s="24">
        <f>'Лідерство та управління'!C10</f>
        <v>0</v>
      </c>
      <c r="D4" s="24">
        <f>'Лідерство та управління'!C11</f>
        <v>0</v>
      </c>
      <c r="E4" s="24">
        <f>'Лідерство та управління'!C12</f>
        <v>0</v>
      </c>
      <c r="F4" s="24">
        <f>'Лідерство та управління'!C13</f>
        <v>0</v>
      </c>
      <c r="G4" s="25">
        <f>SUM(B4:F4)</f>
        <v>0</v>
      </c>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row>
    <row r="5" spans="1:46" s="1" customFormat="1" ht="13.5" thickBot="1" x14ac:dyDescent="0.25">
      <c r="A5" s="30"/>
      <c r="B5" s="975" t="s">
        <v>43</v>
      </c>
      <c r="C5" s="976"/>
      <c r="D5" s="976"/>
      <c r="E5" s="976"/>
      <c r="F5" s="976"/>
      <c r="G5" s="977"/>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ht="49.5" customHeight="1" x14ac:dyDescent="0.2">
      <c r="B6" s="14" t="s">
        <v>44</v>
      </c>
      <c r="C6" s="17" t="s">
        <v>45</v>
      </c>
      <c r="D6" s="17" t="s">
        <v>46</v>
      </c>
      <c r="E6" s="17" t="s">
        <v>47</v>
      </c>
      <c r="F6" s="17" t="s">
        <v>48</v>
      </c>
      <c r="G6" s="16" t="s">
        <v>42</v>
      </c>
    </row>
    <row r="7" spans="1:46" s="1" customFormat="1" ht="13.5" thickBot="1" x14ac:dyDescent="0.25">
      <c r="A7" s="30"/>
      <c r="B7" s="10"/>
      <c r="C7" s="11"/>
      <c r="D7" s="11"/>
      <c r="E7" s="11"/>
      <c r="F7" s="11"/>
      <c r="G7" s="12"/>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row>
    <row r="8" spans="1:46" s="1" customFormat="1" ht="13.5" thickBot="1" x14ac:dyDescent="0.25">
      <c r="A8" s="30"/>
      <c r="B8" s="975" t="s">
        <v>49</v>
      </c>
      <c r="C8" s="976"/>
      <c r="D8" s="976"/>
      <c r="E8" s="976"/>
      <c r="F8" s="976"/>
      <c r="G8" s="977"/>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ht="49.5" customHeight="1" x14ac:dyDescent="0.2">
      <c r="B9" s="14" t="s">
        <v>50</v>
      </c>
      <c r="C9" s="17" t="s">
        <v>51</v>
      </c>
      <c r="D9" s="17" t="s">
        <v>52</v>
      </c>
      <c r="E9" s="17" t="s">
        <v>53</v>
      </c>
      <c r="F9" s="17" t="s">
        <v>54</v>
      </c>
      <c r="G9" s="16" t="s">
        <v>42</v>
      </c>
    </row>
    <row r="10" spans="1:46" ht="12" thickBot="1" x14ac:dyDescent="0.25">
      <c r="B10" s="18">
        <v>0</v>
      </c>
      <c r="C10" s="19">
        <v>0</v>
      </c>
      <c r="D10" s="19">
        <v>0</v>
      </c>
      <c r="E10" s="19">
        <v>0</v>
      </c>
      <c r="F10" s="19">
        <v>0</v>
      </c>
      <c r="G10" s="20">
        <f>SUM(B10:F10)</f>
        <v>0</v>
      </c>
    </row>
    <row r="11" spans="1:46" s="1" customFormat="1" ht="13.5" thickBot="1" x14ac:dyDescent="0.25">
      <c r="A11" s="30"/>
      <c r="B11" s="975" t="s">
        <v>55</v>
      </c>
      <c r="C11" s="976"/>
      <c r="D11" s="976"/>
      <c r="E11" s="976"/>
      <c r="F11" s="976"/>
      <c r="G11" s="977"/>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49.5" customHeight="1" x14ac:dyDescent="0.2">
      <c r="B12" s="14" t="s">
        <v>56</v>
      </c>
      <c r="C12" s="17" t="s">
        <v>57</v>
      </c>
      <c r="D12" s="17" t="s">
        <v>58</v>
      </c>
      <c r="E12" s="17" t="s">
        <v>59</v>
      </c>
      <c r="F12" s="17" t="s">
        <v>60</v>
      </c>
      <c r="G12" s="16" t="s">
        <v>42</v>
      </c>
    </row>
    <row r="13" spans="1:46" s="1" customFormat="1" ht="13.5" thickBot="1" x14ac:dyDescent="0.25">
      <c r="A13" s="30"/>
      <c r="B13" s="10"/>
      <c r="C13" s="11"/>
      <c r="D13" s="11"/>
      <c r="E13" s="11"/>
      <c r="F13" s="11"/>
      <c r="G13" s="12"/>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 thickBot="1" x14ac:dyDescent="0.25">
      <c r="B14" s="969" t="s">
        <v>61</v>
      </c>
      <c r="C14" s="970"/>
      <c r="D14" s="970"/>
      <c r="E14" s="970"/>
      <c r="F14" s="970"/>
      <c r="G14" s="971"/>
    </row>
    <row r="15" spans="1:46" ht="12" thickBot="1" x14ac:dyDescent="0.25">
      <c r="B15" s="969">
        <f>G4+G7+G10+G13</f>
        <v>0</v>
      </c>
      <c r="C15" s="970"/>
      <c r="D15" s="970"/>
      <c r="E15" s="970"/>
      <c r="F15" s="970"/>
      <c r="G15" s="971"/>
    </row>
    <row r="18" spans="2:5" x14ac:dyDescent="0.2">
      <c r="B18" s="21" t="s">
        <v>62</v>
      </c>
      <c r="C18" s="22">
        <f>G4</f>
        <v>0</v>
      </c>
      <c r="D18" s="21" t="s">
        <v>63</v>
      </c>
      <c r="E18" s="22">
        <v>25</v>
      </c>
    </row>
    <row r="19" spans="2:5" x14ac:dyDescent="0.2">
      <c r="B19" s="21" t="s">
        <v>64</v>
      </c>
      <c r="C19" s="22">
        <f>G7</f>
        <v>0</v>
      </c>
    </row>
    <row r="20" spans="2:5" x14ac:dyDescent="0.2">
      <c r="B20" s="21" t="s">
        <v>65</v>
      </c>
      <c r="C20" s="22">
        <f>G10</f>
        <v>0</v>
      </c>
    </row>
    <row r="21" spans="2:5" x14ac:dyDescent="0.2">
      <c r="B21" s="21" t="s">
        <v>66</v>
      </c>
      <c r="C21" s="22">
        <f>G13</f>
        <v>0</v>
      </c>
    </row>
    <row r="31" spans="2:5" ht="17.25" customHeight="1" x14ac:dyDescent="0.2"/>
    <row r="34" spans="2:7" ht="16.5" customHeight="1" x14ac:dyDescent="0.2"/>
    <row r="37" spans="2:7" ht="15" customHeight="1" x14ac:dyDescent="0.2"/>
    <row r="40" spans="2:7" ht="15" customHeight="1" x14ac:dyDescent="0.2"/>
    <row r="44" spans="2:7" ht="39.75" customHeight="1" x14ac:dyDescent="0.2">
      <c r="B44" s="972" t="s">
        <v>67</v>
      </c>
      <c r="C44" s="973"/>
      <c r="D44" s="973"/>
      <c r="E44" s="973"/>
      <c r="F44" s="973"/>
      <c r="G44" s="973"/>
    </row>
    <row r="45" spans="2:7" s="31" customFormat="1" x14ac:dyDescent="0.2"/>
    <row r="46" spans="2:7" s="31" customFormat="1" x14ac:dyDescent="0.2"/>
    <row r="47" spans="2:7" s="31" customFormat="1" x14ac:dyDescent="0.2"/>
    <row r="48" spans="2:7"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31" customFormat="1" x14ac:dyDescent="0.2"/>
    <row r="98" s="31" customFormat="1" x14ac:dyDescent="0.2"/>
    <row r="99" s="31" customFormat="1" x14ac:dyDescent="0.2"/>
    <row r="100" s="31" customFormat="1" x14ac:dyDescent="0.2"/>
    <row r="101" s="31" customFormat="1" x14ac:dyDescent="0.2"/>
    <row r="102" s="31" customFormat="1" x14ac:dyDescent="0.2"/>
    <row r="103" s="31" customFormat="1" x14ac:dyDescent="0.2"/>
    <row r="104" s="31" customFormat="1" x14ac:dyDescent="0.2"/>
    <row r="105" s="31" customFormat="1" x14ac:dyDescent="0.2"/>
    <row r="106" s="31" customFormat="1" x14ac:dyDescent="0.2"/>
    <row r="107" s="31" customFormat="1" x14ac:dyDescent="0.2"/>
    <row r="108" s="31" customFormat="1" x14ac:dyDescent="0.2"/>
    <row r="109" s="31" customFormat="1" x14ac:dyDescent="0.2"/>
    <row r="110" s="31" customFormat="1" x14ac:dyDescent="0.2"/>
    <row r="111" s="31" customFormat="1" x14ac:dyDescent="0.2"/>
    <row r="112" s="31" customFormat="1" x14ac:dyDescent="0.2"/>
    <row r="113" s="31" customFormat="1" x14ac:dyDescent="0.2"/>
    <row r="114" s="31" customFormat="1" x14ac:dyDescent="0.2"/>
    <row r="115" s="31" customFormat="1" x14ac:dyDescent="0.2"/>
    <row r="116" s="31" customFormat="1" x14ac:dyDescent="0.2"/>
    <row r="117" s="31" customFormat="1" x14ac:dyDescent="0.2"/>
    <row r="118" s="31" customFormat="1" x14ac:dyDescent="0.2"/>
    <row r="119" s="31" customFormat="1" x14ac:dyDescent="0.2"/>
    <row r="120" s="31" customFormat="1" x14ac:dyDescent="0.2"/>
    <row r="121" s="31" customFormat="1" x14ac:dyDescent="0.2"/>
    <row r="122" s="31" customFormat="1" x14ac:dyDescent="0.2"/>
    <row r="123" s="31" customFormat="1" x14ac:dyDescent="0.2"/>
    <row r="124" s="31" customFormat="1" x14ac:dyDescent="0.2"/>
    <row r="125" s="31" customFormat="1" x14ac:dyDescent="0.2"/>
    <row r="126" s="31" customFormat="1" x14ac:dyDescent="0.2"/>
    <row r="127" s="31" customFormat="1" x14ac:dyDescent="0.2"/>
    <row r="128" s="31" customFormat="1" x14ac:dyDescent="0.2"/>
    <row r="129" s="31" customFormat="1" x14ac:dyDescent="0.2"/>
    <row r="130" s="31" customFormat="1" x14ac:dyDescent="0.2"/>
    <row r="131" s="31" customFormat="1" x14ac:dyDescent="0.2"/>
    <row r="132" s="31" customFormat="1" x14ac:dyDescent="0.2"/>
    <row r="133" s="31" customFormat="1" x14ac:dyDescent="0.2"/>
    <row r="134" s="31" customFormat="1" x14ac:dyDescent="0.2"/>
    <row r="135" s="31" customFormat="1" x14ac:dyDescent="0.2"/>
    <row r="136" s="31" customFormat="1" x14ac:dyDescent="0.2"/>
    <row r="137" s="31" customFormat="1" x14ac:dyDescent="0.2"/>
    <row r="138" s="31" customFormat="1" x14ac:dyDescent="0.2"/>
    <row r="139" s="31" customFormat="1" x14ac:dyDescent="0.2"/>
    <row r="140" s="31" customFormat="1" x14ac:dyDescent="0.2"/>
    <row r="141" s="31" customFormat="1" x14ac:dyDescent="0.2"/>
    <row r="142" s="31" customFormat="1" x14ac:dyDescent="0.2"/>
    <row r="143" s="31" customFormat="1" x14ac:dyDescent="0.2"/>
    <row r="144" s="31" customFormat="1" x14ac:dyDescent="0.2"/>
    <row r="145" s="31" customFormat="1" x14ac:dyDescent="0.2"/>
    <row r="146" s="31" customFormat="1" x14ac:dyDescent="0.2"/>
    <row r="147" s="31" customFormat="1" x14ac:dyDescent="0.2"/>
    <row r="148" s="31" customFormat="1" x14ac:dyDescent="0.2"/>
    <row r="149" s="31" customFormat="1" x14ac:dyDescent="0.2"/>
    <row r="150" s="31" customFormat="1" x14ac:dyDescent="0.2"/>
    <row r="151" s="31" customFormat="1" x14ac:dyDescent="0.2"/>
    <row r="152" s="31" customFormat="1" x14ac:dyDescent="0.2"/>
    <row r="153" s="31" customFormat="1" x14ac:dyDescent="0.2"/>
    <row r="154" s="31" customFormat="1" x14ac:dyDescent="0.2"/>
    <row r="155" s="31" customFormat="1" x14ac:dyDescent="0.2"/>
    <row r="156" s="31" customFormat="1" x14ac:dyDescent="0.2"/>
    <row r="157" s="31" customFormat="1" x14ac:dyDescent="0.2"/>
    <row r="158" s="31" customFormat="1" x14ac:dyDescent="0.2"/>
    <row r="159" s="31" customFormat="1" x14ac:dyDescent="0.2"/>
    <row r="160" s="31" customFormat="1" x14ac:dyDescent="0.2"/>
    <row r="161" s="31" customFormat="1" x14ac:dyDescent="0.2"/>
    <row r="162" s="31" customFormat="1" x14ac:dyDescent="0.2"/>
    <row r="163" s="31" customFormat="1" x14ac:dyDescent="0.2"/>
    <row r="164" s="31" customFormat="1" x14ac:dyDescent="0.2"/>
    <row r="165" s="31" customFormat="1" x14ac:dyDescent="0.2"/>
    <row r="166" s="31" customFormat="1" x14ac:dyDescent="0.2"/>
    <row r="167" s="31" customFormat="1" x14ac:dyDescent="0.2"/>
    <row r="168" s="31" customFormat="1" x14ac:dyDescent="0.2"/>
    <row r="169" s="31" customFormat="1" x14ac:dyDescent="0.2"/>
    <row r="170" s="31" customFormat="1" x14ac:dyDescent="0.2"/>
    <row r="171" s="31" customFormat="1" x14ac:dyDescent="0.2"/>
    <row r="172" s="31" customFormat="1" x14ac:dyDescent="0.2"/>
    <row r="173" s="31" customFormat="1" x14ac:dyDescent="0.2"/>
    <row r="174" s="31" customFormat="1" x14ac:dyDescent="0.2"/>
    <row r="175" s="31" customFormat="1" x14ac:dyDescent="0.2"/>
    <row r="176" s="31" customFormat="1" x14ac:dyDescent="0.2"/>
    <row r="177" s="31" customFormat="1" x14ac:dyDescent="0.2"/>
    <row r="178" s="31" customFormat="1" x14ac:dyDescent="0.2"/>
    <row r="179" s="31" customFormat="1" x14ac:dyDescent="0.2"/>
    <row r="180" s="31" customFormat="1" x14ac:dyDescent="0.2"/>
    <row r="181" s="31" customFormat="1" x14ac:dyDescent="0.2"/>
    <row r="182" s="31" customFormat="1" x14ac:dyDescent="0.2"/>
    <row r="183" s="31" customFormat="1" x14ac:dyDescent="0.2"/>
    <row r="184" s="31" customFormat="1" x14ac:dyDescent="0.2"/>
    <row r="185" s="31" customFormat="1" x14ac:dyDescent="0.2"/>
    <row r="186" s="31" customFormat="1" x14ac:dyDescent="0.2"/>
    <row r="187" s="31" customFormat="1" x14ac:dyDescent="0.2"/>
    <row r="188" s="31" customFormat="1" x14ac:dyDescent="0.2"/>
    <row r="189" s="31" customFormat="1" x14ac:dyDescent="0.2"/>
    <row r="190" s="31" customFormat="1" x14ac:dyDescent="0.2"/>
    <row r="191" s="31" customFormat="1" x14ac:dyDescent="0.2"/>
    <row r="192" s="31" customFormat="1" x14ac:dyDescent="0.2"/>
    <row r="193" s="31" customFormat="1" x14ac:dyDescent="0.2"/>
    <row r="194" s="31" customFormat="1" x14ac:dyDescent="0.2"/>
    <row r="195" s="31" customFormat="1" x14ac:dyDescent="0.2"/>
    <row r="196" s="31" customFormat="1" x14ac:dyDescent="0.2"/>
    <row r="197" s="31" customFormat="1" x14ac:dyDescent="0.2"/>
    <row r="198" s="31" customFormat="1" x14ac:dyDescent="0.2"/>
    <row r="199" s="31" customFormat="1" x14ac:dyDescent="0.2"/>
    <row r="200" s="31" customFormat="1" x14ac:dyDescent="0.2"/>
    <row r="201" s="31" customFormat="1" x14ac:dyDescent="0.2"/>
    <row r="202" s="31" customFormat="1" x14ac:dyDescent="0.2"/>
    <row r="203" s="31" customFormat="1" x14ac:dyDescent="0.2"/>
    <row r="204" s="31" customFormat="1" x14ac:dyDescent="0.2"/>
    <row r="205" s="31" customFormat="1" x14ac:dyDescent="0.2"/>
    <row r="206" s="31" customFormat="1" x14ac:dyDescent="0.2"/>
    <row r="207" s="31" customFormat="1" x14ac:dyDescent="0.2"/>
    <row r="208" s="31" customFormat="1" x14ac:dyDescent="0.2"/>
    <row r="209" s="31" customFormat="1" x14ac:dyDescent="0.2"/>
    <row r="210" s="31" customFormat="1" x14ac:dyDescent="0.2"/>
    <row r="211" s="31" customFormat="1" x14ac:dyDescent="0.2"/>
    <row r="212" s="31" customFormat="1" x14ac:dyDescent="0.2"/>
    <row r="213" s="31" customFormat="1" x14ac:dyDescent="0.2"/>
    <row r="214" s="31" customFormat="1" x14ac:dyDescent="0.2"/>
    <row r="215" s="31" customFormat="1" x14ac:dyDescent="0.2"/>
    <row r="216" s="31" customFormat="1" x14ac:dyDescent="0.2"/>
    <row r="217" s="31" customFormat="1" x14ac:dyDescent="0.2"/>
    <row r="218" s="31" customFormat="1" x14ac:dyDescent="0.2"/>
    <row r="219" s="31" customFormat="1" x14ac:dyDescent="0.2"/>
    <row r="220" s="31" customFormat="1" x14ac:dyDescent="0.2"/>
    <row r="221" s="31" customFormat="1" x14ac:dyDescent="0.2"/>
    <row r="222" s="31" customFormat="1" x14ac:dyDescent="0.2"/>
    <row r="223" s="31" customFormat="1" x14ac:dyDescent="0.2"/>
    <row r="224" s="31" customFormat="1" x14ac:dyDescent="0.2"/>
    <row r="225" s="31" customFormat="1" x14ac:dyDescent="0.2"/>
    <row r="226" s="31" customFormat="1" x14ac:dyDescent="0.2"/>
    <row r="227" s="31" customFormat="1" x14ac:dyDescent="0.2"/>
    <row r="228" s="31" customFormat="1" x14ac:dyDescent="0.2"/>
    <row r="229" s="31" customFormat="1" x14ac:dyDescent="0.2"/>
    <row r="230" s="31" customFormat="1" x14ac:dyDescent="0.2"/>
    <row r="231" s="31" customFormat="1" x14ac:dyDescent="0.2"/>
    <row r="232" s="31" customFormat="1" x14ac:dyDescent="0.2"/>
    <row r="233" s="31" customFormat="1" x14ac:dyDescent="0.2"/>
    <row r="234" s="31" customFormat="1" x14ac:dyDescent="0.2"/>
    <row r="235" s="31" customFormat="1" x14ac:dyDescent="0.2"/>
    <row r="236" s="31" customFormat="1" x14ac:dyDescent="0.2"/>
    <row r="237" s="31" customFormat="1" x14ac:dyDescent="0.2"/>
    <row r="238" s="31" customFormat="1" x14ac:dyDescent="0.2"/>
    <row r="239" s="31" customFormat="1" x14ac:dyDescent="0.2"/>
    <row r="240" s="31" customFormat="1" x14ac:dyDescent="0.2"/>
    <row r="241" s="31" customFormat="1" x14ac:dyDescent="0.2"/>
    <row r="242" s="31" customFormat="1" x14ac:dyDescent="0.2"/>
    <row r="243" s="31" customFormat="1" x14ac:dyDescent="0.2"/>
    <row r="244" s="31" customFormat="1" x14ac:dyDescent="0.2"/>
    <row r="245" s="31" customFormat="1" x14ac:dyDescent="0.2"/>
    <row r="246" s="31" customFormat="1" x14ac:dyDescent="0.2"/>
    <row r="247" s="31" customFormat="1" x14ac:dyDescent="0.2"/>
    <row r="248" s="31" customFormat="1" x14ac:dyDescent="0.2"/>
    <row r="249" s="31" customFormat="1" x14ac:dyDescent="0.2"/>
    <row r="250" s="31" customFormat="1" x14ac:dyDescent="0.2"/>
    <row r="251" s="31" customFormat="1" x14ac:dyDescent="0.2"/>
    <row r="252" s="31" customFormat="1" x14ac:dyDescent="0.2"/>
    <row r="253" s="31" customFormat="1" x14ac:dyDescent="0.2"/>
    <row r="254" s="31" customFormat="1" x14ac:dyDescent="0.2"/>
    <row r="255" s="31" customFormat="1" x14ac:dyDescent="0.2"/>
    <row r="256" s="31" customFormat="1" x14ac:dyDescent="0.2"/>
    <row r="257" s="31" customFormat="1" x14ac:dyDescent="0.2"/>
    <row r="258" s="31" customFormat="1" x14ac:dyDescent="0.2"/>
    <row r="259" s="31" customFormat="1" x14ac:dyDescent="0.2"/>
    <row r="260" s="31" customFormat="1" x14ac:dyDescent="0.2"/>
    <row r="261" s="31" customFormat="1" x14ac:dyDescent="0.2"/>
    <row r="262" s="31" customFormat="1" x14ac:dyDescent="0.2"/>
    <row r="263" s="31" customFormat="1" x14ac:dyDescent="0.2"/>
    <row r="264" s="31" customFormat="1" x14ac:dyDescent="0.2"/>
    <row r="265" s="31" customFormat="1" x14ac:dyDescent="0.2"/>
    <row r="266" s="31" customFormat="1" x14ac:dyDescent="0.2"/>
    <row r="267" s="31" customFormat="1" x14ac:dyDescent="0.2"/>
    <row r="268" s="31" customFormat="1" x14ac:dyDescent="0.2"/>
    <row r="269" s="31" customFormat="1" x14ac:dyDescent="0.2"/>
    <row r="270" s="31" customFormat="1" x14ac:dyDescent="0.2"/>
    <row r="271" s="31" customFormat="1" x14ac:dyDescent="0.2"/>
    <row r="272" s="31" customFormat="1" x14ac:dyDescent="0.2"/>
    <row r="273" s="31" customFormat="1" x14ac:dyDescent="0.2"/>
    <row r="274" s="31" customFormat="1" x14ac:dyDescent="0.2"/>
    <row r="275" s="31" customFormat="1" x14ac:dyDescent="0.2"/>
    <row r="276" s="31" customFormat="1" x14ac:dyDescent="0.2"/>
    <row r="277" s="31" customFormat="1" x14ac:dyDescent="0.2"/>
    <row r="278" s="31" customFormat="1" x14ac:dyDescent="0.2"/>
    <row r="279" s="31" customFormat="1" x14ac:dyDescent="0.2"/>
    <row r="280" s="31" customFormat="1" x14ac:dyDescent="0.2"/>
    <row r="281" s="31" customFormat="1" x14ac:dyDescent="0.2"/>
    <row r="282" s="31" customFormat="1" x14ac:dyDescent="0.2"/>
    <row r="283" s="31" customFormat="1" x14ac:dyDescent="0.2"/>
    <row r="284" s="31" customFormat="1" x14ac:dyDescent="0.2"/>
    <row r="285" s="31" customFormat="1" x14ac:dyDescent="0.2"/>
    <row r="286" s="31" customFormat="1" x14ac:dyDescent="0.2"/>
    <row r="287" s="31" customFormat="1" x14ac:dyDescent="0.2"/>
    <row r="288" s="31" customFormat="1" x14ac:dyDescent="0.2"/>
    <row r="289" s="31" customFormat="1" x14ac:dyDescent="0.2"/>
    <row r="290" s="31" customFormat="1" x14ac:dyDescent="0.2"/>
    <row r="291" s="31" customFormat="1" x14ac:dyDescent="0.2"/>
    <row r="292" s="31" customFormat="1" x14ac:dyDescent="0.2"/>
    <row r="293" s="31" customFormat="1" x14ac:dyDescent="0.2"/>
    <row r="294" s="31" customFormat="1" x14ac:dyDescent="0.2"/>
    <row r="295" s="31" customFormat="1" x14ac:dyDescent="0.2"/>
    <row r="296" s="31" customFormat="1" x14ac:dyDescent="0.2"/>
    <row r="297" s="31" customFormat="1" x14ac:dyDescent="0.2"/>
    <row r="298" s="31" customFormat="1" x14ac:dyDescent="0.2"/>
    <row r="299" s="31" customFormat="1" x14ac:dyDescent="0.2"/>
    <row r="300" s="31" customFormat="1" x14ac:dyDescent="0.2"/>
    <row r="301" s="31" customFormat="1" x14ac:dyDescent="0.2"/>
    <row r="302" s="31" customFormat="1" x14ac:dyDescent="0.2"/>
    <row r="303" s="31" customFormat="1" x14ac:dyDescent="0.2"/>
    <row r="304" s="31" customFormat="1" x14ac:dyDescent="0.2"/>
    <row r="305" s="31" customFormat="1" x14ac:dyDescent="0.2"/>
    <row r="306" s="31" customFormat="1" x14ac:dyDescent="0.2"/>
    <row r="307" s="31" customFormat="1" x14ac:dyDescent="0.2"/>
    <row r="308" s="31" customFormat="1" x14ac:dyDescent="0.2"/>
    <row r="309" s="31" customFormat="1" x14ac:dyDescent="0.2"/>
    <row r="310" s="31" customFormat="1" x14ac:dyDescent="0.2"/>
    <row r="311" s="31" customFormat="1" x14ac:dyDescent="0.2"/>
    <row r="312" s="31" customFormat="1" x14ac:dyDescent="0.2"/>
    <row r="313" s="31" customFormat="1" x14ac:dyDescent="0.2"/>
    <row r="314" s="31" customFormat="1" x14ac:dyDescent="0.2"/>
    <row r="315" s="31" customFormat="1" x14ac:dyDescent="0.2"/>
    <row r="316" s="31" customFormat="1" x14ac:dyDescent="0.2"/>
    <row r="317" s="31" customFormat="1" x14ac:dyDescent="0.2"/>
    <row r="318" s="31" customFormat="1" x14ac:dyDescent="0.2"/>
    <row r="319" s="31" customFormat="1" x14ac:dyDescent="0.2"/>
    <row r="320" s="31" customFormat="1" x14ac:dyDescent="0.2"/>
    <row r="321" s="31" customFormat="1" x14ac:dyDescent="0.2"/>
    <row r="322" s="31" customFormat="1" x14ac:dyDescent="0.2"/>
    <row r="323" s="31" customFormat="1" x14ac:dyDescent="0.2"/>
    <row r="324" s="31" customFormat="1" x14ac:dyDescent="0.2"/>
    <row r="325" s="31" customFormat="1" x14ac:dyDescent="0.2"/>
    <row r="326" s="31" customFormat="1" x14ac:dyDescent="0.2"/>
    <row r="327" s="31" customFormat="1" x14ac:dyDescent="0.2"/>
    <row r="328" s="31" customFormat="1" x14ac:dyDescent="0.2"/>
    <row r="329" s="31" customFormat="1" x14ac:dyDescent="0.2"/>
    <row r="330" s="31" customFormat="1" x14ac:dyDescent="0.2"/>
    <row r="331" s="31" customFormat="1" x14ac:dyDescent="0.2"/>
    <row r="332" s="31" customFormat="1" x14ac:dyDescent="0.2"/>
    <row r="333" s="31" customFormat="1" x14ac:dyDescent="0.2"/>
    <row r="334" s="31" customFormat="1" x14ac:dyDescent="0.2"/>
    <row r="335" s="31" customFormat="1" x14ac:dyDescent="0.2"/>
    <row r="336" s="31" customFormat="1" x14ac:dyDescent="0.2"/>
    <row r="337" s="31" customFormat="1" x14ac:dyDescent="0.2"/>
    <row r="338" s="31" customFormat="1" x14ac:dyDescent="0.2"/>
    <row r="339" s="31" customFormat="1" x14ac:dyDescent="0.2"/>
    <row r="340" s="31" customFormat="1" x14ac:dyDescent="0.2"/>
    <row r="341" s="31" customFormat="1" x14ac:dyDescent="0.2"/>
    <row r="342" s="31" customFormat="1" x14ac:dyDescent="0.2"/>
    <row r="343" s="31" customFormat="1" x14ac:dyDescent="0.2"/>
    <row r="344" s="31" customFormat="1" x14ac:dyDescent="0.2"/>
    <row r="345" s="31" customFormat="1" x14ac:dyDescent="0.2"/>
    <row r="346" s="31" customFormat="1" x14ac:dyDescent="0.2"/>
    <row r="347" s="31" customFormat="1" x14ac:dyDescent="0.2"/>
    <row r="348" s="31" customFormat="1" x14ac:dyDescent="0.2"/>
    <row r="349" s="31" customFormat="1" x14ac:dyDescent="0.2"/>
    <row r="350" s="31" customFormat="1" x14ac:dyDescent="0.2"/>
    <row r="351" s="31" customFormat="1" x14ac:dyDescent="0.2"/>
    <row r="352" s="31" customFormat="1" x14ac:dyDescent="0.2"/>
    <row r="353" s="31" customFormat="1" x14ac:dyDescent="0.2"/>
    <row r="354" s="31" customFormat="1" x14ac:dyDescent="0.2"/>
    <row r="355" s="31" customFormat="1" x14ac:dyDescent="0.2"/>
    <row r="356" s="31" customFormat="1" x14ac:dyDescent="0.2"/>
    <row r="357" s="31" customFormat="1" x14ac:dyDescent="0.2"/>
    <row r="358" s="31" customFormat="1" x14ac:dyDescent="0.2"/>
    <row r="359" s="31" customFormat="1" x14ac:dyDescent="0.2"/>
    <row r="360" s="31" customFormat="1" x14ac:dyDescent="0.2"/>
    <row r="361" s="31" customFormat="1" x14ac:dyDescent="0.2"/>
    <row r="362" s="31" customFormat="1" x14ac:dyDescent="0.2"/>
    <row r="363" s="31" customFormat="1" x14ac:dyDescent="0.2"/>
    <row r="364" s="31" customFormat="1" x14ac:dyDescent="0.2"/>
    <row r="365" s="31" customFormat="1" x14ac:dyDescent="0.2"/>
    <row r="366" s="31" customFormat="1" x14ac:dyDescent="0.2"/>
    <row r="367" s="31" customFormat="1" x14ac:dyDescent="0.2"/>
    <row r="368" s="31" customFormat="1" x14ac:dyDescent="0.2"/>
    <row r="369" s="31" customFormat="1" x14ac:dyDescent="0.2"/>
    <row r="370" s="31" customFormat="1" x14ac:dyDescent="0.2"/>
    <row r="371" s="31" customFormat="1" x14ac:dyDescent="0.2"/>
    <row r="372" s="31" customFormat="1" x14ac:dyDescent="0.2"/>
    <row r="373" s="31" customFormat="1" x14ac:dyDescent="0.2"/>
    <row r="374" s="31" customFormat="1" x14ac:dyDescent="0.2"/>
    <row r="375" s="31" customFormat="1" x14ac:dyDescent="0.2"/>
    <row r="376" s="31" customFormat="1" x14ac:dyDescent="0.2"/>
    <row r="377" s="31" customFormat="1" x14ac:dyDescent="0.2"/>
    <row r="378" s="31" customFormat="1" x14ac:dyDescent="0.2"/>
    <row r="379" s="31" customFormat="1" x14ac:dyDescent="0.2"/>
    <row r="380" s="31" customFormat="1" x14ac:dyDescent="0.2"/>
    <row r="381" s="31" customFormat="1" x14ac:dyDescent="0.2"/>
    <row r="382" s="31" customFormat="1" x14ac:dyDescent="0.2"/>
    <row r="383" s="31" customFormat="1" x14ac:dyDescent="0.2"/>
    <row r="384" s="31" customFormat="1" x14ac:dyDescent="0.2"/>
    <row r="385" s="31" customFormat="1" x14ac:dyDescent="0.2"/>
    <row r="386" s="31" customFormat="1" x14ac:dyDescent="0.2"/>
    <row r="387" s="31" customFormat="1" x14ac:dyDescent="0.2"/>
    <row r="388" s="31" customFormat="1" x14ac:dyDescent="0.2"/>
    <row r="389" s="31" customFormat="1" x14ac:dyDescent="0.2"/>
    <row r="390" s="31" customFormat="1" x14ac:dyDescent="0.2"/>
    <row r="391" s="31" customFormat="1" x14ac:dyDescent="0.2"/>
    <row r="392" s="31" customFormat="1" x14ac:dyDescent="0.2"/>
    <row r="393" s="31" customFormat="1" x14ac:dyDescent="0.2"/>
    <row r="394" s="31" customFormat="1" x14ac:dyDescent="0.2"/>
    <row r="395" s="31" customFormat="1" x14ac:dyDescent="0.2"/>
    <row r="396" s="31" customFormat="1" x14ac:dyDescent="0.2"/>
    <row r="397" s="31" customFormat="1" x14ac:dyDescent="0.2"/>
    <row r="398" s="31" customFormat="1" x14ac:dyDescent="0.2"/>
    <row r="399" s="31" customFormat="1" x14ac:dyDescent="0.2"/>
    <row r="400" s="31" customFormat="1" x14ac:dyDescent="0.2"/>
    <row r="401" s="31" customFormat="1" x14ac:dyDescent="0.2"/>
    <row r="402" s="31" customFormat="1" x14ac:dyDescent="0.2"/>
    <row r="403" s="31" customFormat="1" x14ac:dyDescent="0.2"/>
    <row r="404" s="31" customFormat="1" x14ac:dyDescent="0.2"/>
    <row r="405" s="31" customFormat="1" x14ac:dyDescent="0.2"/>
    <row r="406" s="31" customFormat="1" x14ac:dyDescent="0.2"/>
    <row r="407" s="31" customFormat="1" x14ac:dyDescent="0.2"/>
    <row r="408" s="31" customFormat="1" x14ac:dyDescent="0.2"/>
    <row r="409" s="31" customFormat="1" x14ac:dyDescent="0.2"/>
    <row r="410" s="31" customFormat="1" x14ac:dyDescent="0.2"/>
    <row r="411" s="31" customFormat="1" x14ac:dyDescent="0.2"/>
    <row r="412" s="31" customFormat="1" x14ac:dyDescent="0.2"/>
    <row r="413" s="31" customFormat="1" x14ac:dyDescent="0.2"/>
    <row r="414" s="31" customFormat="1" x14ac:dyDescent="0.2"/>
    <row r="415" s="31" customFormat="1" x14ac:dyDescent="0.2"/>
    <row r="416" s="31" customFormat="1" x14ac:dyDescent="0.2"/>
    <row r="417" s="31" customFormat="1" x14ac:dyDescent="0.2"/>
    <row r="418" s="31" customFormat="1" x14ac:dyDescent="0.2"/>
    <row r="419" s="31" customFormat="1" x14ac:dyDescent="0.2"/>
    <row r="420" s="31" customFormat="1" x14ac:dyDescent="0.2"/>
    <row r="421" s="31" customFormat="1" x14ac:dyDescent="0.2"/>
    <row r="422" s="31" customFormat="1" x14ac:dyDescent="0.2"/>
    <row r="423" s="31" customFormat="1" x14ac:dyDescent="0.2"/>
    <row r="424" s="31" customFormat="1" x14ac:dyDescent="0.2"/>
    <row r="425" s="31" customFormat="1" x14ac:dyDescent="0.2"/>
    <row r="426" s="31" customFormat="1" x14ac:dyDescent="0.2"/>
    <row r="427" s="31" customFormat="1" x14ac:dyDescent="0.2"/>
    <row r="428" s="31" customFormat="1" x14ac:dyDescent="0.2"/>
    <row r="429" s="31" customFormat="1" x14ac:dyDescent="0.2"/>
    <row r="430" s="31" customFormat="1" x14ac:dyDescent="0.2"/>
    <row r="431" s="31" customFormat="1" x14ac:dyDescent="0.2"/>
    <row r="432" s="31" customFormat="1" x14ac:dyDescent="0.2"/>
    <row r="433" s="31" customFormat="1" x14ac:dyDescent="0.2"/>
    <row r="434" s="31" customFormat="1" x14ac:dyDescent="0.2"/>
    <row r="435" s="31" customFormat="1" x14ac:dyDescent="0.2"/>
    <row r="436" s="31" customFormat="1" x14ac:dyDescent="0.2"/>
    <row r="437" s="31" customFormat="1" x14ac:dyDescent="0.2"/>
    <row r="438" s="31" customFormat="1" x14ac:dyDescent="0.2"/>
    <row r="439" s="31" customFormat="1" x14ac:dyDescent="0.2"/>
    <row r="440" s="31" customFormat="1" x14ac:dyDescent="0.2"/>
    <row r="441" s="31" customFormat="1" x14ac:dyDescent="0.2"/>
    <row r="442" s="31" customFormat="1" x14ac:dyDescent="0.2"/>
    <row r="443" s="31" customFormat="1" x14ac:dyDescent="0.2"/>
    <row r="444" s="31" customFormat="1" x14ac:dyDescent="0.2"/>
    <row r="445" s="31" customFormat="1" x14ac:dyDescent="0.2"/>
    <row r="446" s="31" customFormat="1" x14ac:dyDescent="0.2"/>
    <row r="447" s="31" customFormat="1" x14ac:dyDescent="0.2"/>
    <row r="448" s="31" customFormat="1" x14ac:dyDescent="0.2"/>
    <row r="449" s="31" customFormat="1" x14ac:dyDescent="0.2"/>
    <row r="450" s="31" customFormat="1" x14ac:dyDescent="0.2"/>
    <row r="451" s="31" customFormat="1" x14ac:dyDescent="0.2"/>
    <row r="452" s="31" customFormat="1" x14ac:dyDescent="0.2"/>
    <row r="453" s="31" customFormat="1" x14ac:dyDescent="0.2"/>
    <row r="454" s="31" customFormat="1" x14ac:dyDescent="0.2"/>
    <row r="455" s="31" customFormat="1" x14ac:dyDescent="0.2"/>
    <row r="456" s="31" customFormat="1" x14ac:dyDescent="0.2"/>
    <row r="457" s="31" customFormat="1" x14ac:dyDescent="0.2"/>
    <row r="458" s="31" customFormat="1" x14ac:dyDescent="0.2"/>
    <row r="459" s="31" customFormat="1" x14ac:dyDescent="0.2"/>
    <row r="460" s="31" customFormat="1" x14ac:dyDescent="0.2"/>
    <row r="461" s="31" customFormat="1" x14ac:dyDescent="0.2"/>
    <row r="462" s="31" customFormat="1" x14ac:dyDescent="0.2"/>
    <row r="463" s="31" customFormat="1" x14ac:dyDescent="0.2"/>
    <row r="464" s="31" customFormat="1" x14ac:dyDescent="0.2"/>
    <row r="465" s="31" customFormat="1" x14ac:dyDescent="0.2"/>
    <row r="466" s="31" customFormat="1" x14ac:dyDescent="0.2"/>
    <row r="467" s="31" customFormat="1" x14ac:dyDescent="0.2"/>
    <row r="468" s="31" customFormat="1" x14ac:dyDescent="0.2"/>
    <row r="469" s="31" customFormat="1" x14ac:dyDescent="0.2"/>
    <row r="470" s="31" customFormat="1" x14ac:dyDescent="0.2"/>
    <row r="471" s="31" customFormat="1" x14ac:dyDescent="0.2"/>
    <row r="472" s="31" customFormat="1" x14ac:dyDescent="0.2"/>
    <row r="473" s="31" customFormat="1" x14ac:dyDescent="0.2"/>
    <row r="474" s="31" customFormat="1" x14ac:dyDescent="0.2"/>
    <row r="475" s="31" customFormat="1" x14ac:dyDescent="0.2"/>
    <row r="476" s="31" customFormat="1" x14ac:dyDescent="0.2"/>
    <row r="477" s="31" customFormat="1" x14ac:dyDescent="0.2"/>
    <row r="478" s="31" customFormat="1" x14ac:dyDescent="0.2"/>
    <row r="479" s="31" customFormat="1" x14ac:dyDescent="0.2"/>
    <row r="480" s="31" customFormat="1" x14ac:dyDescent="0.2"/>
    <row r="481" s="31" customFormat="1" x14ac:dyDescent="0.2"/>
    <row r="482" s="31" customFormat="1" x14ac:dyDescent="0.2"/>
    <row r="483" s="31" customFormat="1" x14ac:dyDescent="0.2"/>
    <row r="484" s="31" customFormat="1" x14ac:dyDescent="0.2"/>
    <row r="485" s="31" customFormat="1" x14ac:dyDescent="0.2"/>
    <row r="486" s="31" customFormat="1" x14ac:dyDescent="0.2"/>
    <row r="487" s="31" customFormat="1" x14ac:dyDescent="0.2"/>
    <row r="488" s="31" customFormat="1" x14ac:dyDescent="0.2"/>
    <row r="489" s="31" customFormat="1" x14ac:dyDescent="0.2"/>
    <row r="490" s="31" customFormat="1" x14ac:dyDescent="0.2"/>
    <row r="491" s="31" customFormat="1" x14ac:dyDescent="0.2"/>
    <row r="492" s="31" customFormat="1" x14ac:dyDescent="0.2"/>
    <row r="493" s="31" customFormat="1" x14ac:dyDescent="0.2"/>
    <row r="494" s="31" customFormat="1" x14ac:dyDescent="0.2"/>
    <row r="495" s="31" customFormat="1" x14ac:dyDescent="0.2"/>
    <row r="496" s="31" customFormat="1" x14ac:dyDescent="0.2"/>
    <row r="497" s="31" customFormat="1" x14ac:dyDescent="0.2"/>
    <row r="498" s="31" customFormat="1" x14ac:dyDescent="0.2"/>
    <row r="499" s="31" customFormat="1" x14ac:dyDescent="0.2"/>
    <row r="500" s="31" customFormat="1" x14ac:dyDescent="0.2"/>
    <row r="501" s="31" customFormat="1" x14ac:dyDescent="0.2"/>
    <row r="502" s="31" customFormat="1" x14ac:dyDescent="0.2"/>
    <row r="503" s="31" customFormat="1" x14ac:dyDescent="0.2"/>
    <row r="504" s="31" customFormat="1" x14ac:dyDescent="0.2"/>
    <row r="505" s="31" customFormat="1" x14ac:dyDescent="0.2"/>
    <row r="506" s="31" customFormat="1" x14ac:dyDescent="0.2"/>
    <row r="507" s="31" customFormat="1" x14ac:dyDescent="0.2"/>
    <row r="508" s="31" customFormat="1" x14ac:dyDescent="0.2"/>
    <row r="509" s="31" customFormat="1" x14ac:dyDescent="0.2"/>
    <row r="510" s="31" customFormat="1" x14ac:dyDescent="0.2"/>
    <row r="511" s="31" customFormat="1" x14ac:dyDescent="0.2"/>
    <row r="512" s="31" customFormat="1" x14ac:dyDescent="0.2"/>
    <row r="513" s="31" customFormat="1" x14ac:dyDescent="0.2"/>
    <row r="514" s="31" customFormat="1" x14ac:dyDescent="0.2"/>
    <row r="515" s="31" customFormat="1" x14ac:dyDescent="0.2"/>
    <row r="516" s="31" customFormat="1" x14ac:dyDescent="0.2"/>
    <row r="517" s="31" customFormat="1" x14ac:dyDescent="0.2"/>
    <row r="518" s="31" customFormat="1" x14ac:dyDescent="0.2"/>
    <row r="519" s="31" customFormat="1" x14ac:dyDescent="0.2"/>
    <row r="520" s="31" customFormat="1" x14ac:dyDescent="0.2"/>
    <row r="521" s="31" customFormat="1" x14ac:dyDescent="0.2"/>
    <row r="522" s="31" customFormat="1" x14ac:dyDescent="0.2"/>
    <row r="523" s="31" customFormat="1" x14ac:dyDescent="0.2"/>
    <row r="524" s="31" customFormat="1" x14ac:dyDescent="0.2"/>
    <row r="525" s="31" customFormat="1" x14ac:dyDescent="0.2"/>
    <row r="526" s="31" customFormat="1" x14ac:dyDescent="0.2"/>
    <row r="527" s="31" customFormat="1" x14ac:dyDescent="0.2"/>
    <row r="528" s="31" customFormat="1" x14ac:dyDescent="0.2"/>
    <row r="529" s="31" customFormat="1" x14ac:dyDescent="0.2"/>
    <row r="530" s="31" customFormat="1" x14ac:dyDescent="0.2"/>
    <row r="531" s="31" customFormat="1" x14ac:dyDescent="0.2"/>
    <row r="532" s="31" customFormat="1" x14ac:dyDescent="0.2"/>
    <row r="533" s="31" customFormat="1" x14ac:dyDescent="0.2"/>
    <row r="534" s="31" customFormat="1" x14ac:dyDescent="0.2"/>
    <row r="535" s="31" customFormat="1" x14ac:dyDescent="0.2"/>
    <row r="536" s="31" customFormat="1" x14ac:dyDescent="0.2"/>
    <row r="537" s="31" customFormat="1" x14ac:dyDescent="0.2"/>
    <row r="538" s="31" customFormat="1" x14ac:dyDescent="0.2"/>
    <row r="539" s="31" customFormat="1" x14ac:dyDescent="0.2"/>
    <row r="540" s="31" customFormat="1" x14ac:dyDescent="0.2"/>
    <row r="541" s="31" customFormat="1" x14ac:dyDescent="0.2"/>
    <row r="542" s="31" customFormat="1" x14ac:dyDescent="0.2"/>
    <row r="543" s="31" customFormat="1" x14ac:dyDescent="0.2"/>
    <row r="544" s="31" customFormat="1" x14ac:dyDescent="0.2"/>
    <row r="545" s="31" customFormat="1" x14ac:dyDescent="0.2"/>
    <row r="546" s="31" customFormat="1" x14ac:dyDescent="0.2"/>
    <row r="547" s="31" customFormat="1" x14ac:dyDescent="0.2"/>
    <row r="548" s="31" customFormat="1" x14ac:dyDescent="0.2"/>
    <row r="549" s="31" customFormat="1" x14ac:dyDescent="0.2"/>
    <row r="550" s="31" customFormat="1" x14ac:dyDescent="0.2"/>
    <row r="551" s="31" customFormat="1" x14ac:dyDescent="0.2"/>
    <row r="552" s="31" customFormat="1" x14ac:dyDescent="0.2"/>
    <row r="553" s="31" customFormat="1" x14ac:dyDescent="0.2"/>
    <row r="554" s="31" customFormat="1" x14ac:dyDescent="0.2"/>
    <row r="555" s="31" customFormat="1" x14ac:dyDescent="0.2"/>
    <row r="556" s="31" customFormat="1" x14ac:dyDescent="0.2"/>
    <row r="557" s="31" customFormat="1" x14ac:dyDescent="0.2"/>
    <row r="558" s="31" customFormat="1" x14ac:dyDescent="0.2"/>
    <row r="559" s="31" customFormat="1" x14ac:dyDescent="0.2"/>
    <row r="560" s="31" customFormat="1" x14ac:dyDescent="0.2"/>
    <row r="561" s="31" customFormat="1" x14ac:dyDescent="0.2"/>
    <row r="562" s="31" customFormat="1" x14ac:dyDescent="0.2"/>
    <row r="563" s="31" customFormat="1" x14ac:dyDescent="0.2"/>
    <row r="564" s="31" customFormat="1" x14ac:dyDescent="0.2"/>
    <row r="565" s="31" customFormat="1" x14ac:dyDescent="0.2"/>
    <row r="566" s="31" customFormat="1" x14ac:dyDescent="0.2"/>
    <row r="567" s="31" customFormat="1" x14ac:dyDescent="0.2"/>
    <row r="568" s="31" customFormat="1" x14ac:dyDescent="0.2"/>
    <row r="569" s="31" customFormat="1" x14ac:dyDescent="0.2"/>
    <row r="570" s="31" customFormat="1" x14ac:dyDescent="0.2"/>
    <row r="571" s="31" customFormat="1" x14ac:dyDescent="0.2"/>
    <row r="572" s="31" customFormat="1" x14ac:dyDescent="0.2"/>
    <row r="573" s="31" customFormat="1" x14ac:dyDescent="0.2"/>
    <row r="574" s="31" customFormat="1" x14ac:dyDescent="0.2"/>
    <row r="575" s="31" customFormat="1" x14ac:dyDescent="0.2"/>
    <row r="576" s="31" customFormat="1" x14ac:dyDescent="0.2"/>
    <row r="577" s="31" customFormat="1" x14ac:dyDescent="0.2"/>
    <row r="578" s="31" customFormat="1" x14ac:dyDescent="0.2"/>
  </sheetData>
  <mergeCells count="8">
    <mergeCell ref="B15:G15"/>
    <mergeCell ref="B44:G44"/>
    <mergeCell ref="B1:G1"/>
    <mergeCell ref="B2:G2"/>
    <mergeCell ref="B5:G5"/>
    <mergeCell ref="B8:G8"/>
    <mergeCell ref="B11:G11"/>
    <mergeCell ref="B14:G14"/>
  </mergeCells>
  <pageMargins left="0.25" right="0.25"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4"/>
  <sheetViews>
    <sheetView showGridLines="0" workbookViewId="0">
      <selection activeCell="L16" sqref="L16"/>
    </sheetView>
  </sheetViews>
  <sheetFormatPr defaultColWidth="9.140625" defaultRowHeight="14.25" x14ac:dyDescent="0.2"/>
  <cols>
    <col min="1" max="1" width="1" style="75" customWidth="1"/>
    <col min="2" max="2" width="4" style="75" customWidth="1"/>
    <col min="3" max="13" width="5.42578125" style="75" customWidth="1"/>
    <col min="14" max="14" width="4.28515625" style="75" customWidth="1"/>
    <col min="15" max="15" width="2" style="81" customWidth="1"/>
    <col min="16" max="16" width="1.28515625" style="75" customWidth="1"/>
    <col min="17" max="17" width="4" style="75" customWidth="1"/>
    <col min="18" max="28" width="5.42578125" style="75" customWidth="1"/>
    <col min="29" max="29" width="3" style="75" customWidth="1"/>
    <col min="30" max="30" width="4.28515625" style="75" customWidth="1"/>
    <col min="31" max="31" width="1.7109375" style="75" customWidth="1"/>
    <col min="32" max="33" width="9.140625" style="75"/>
    <col min="34" max="34" width="2.28515625" style="75" customWidth="1"/>
    <col min="35" max="35" width="4.28515625" style="75" customWidth="1"/>
    <col min="36" max="16384" width="9.140625" style="75"/>
  </cols>
  <sheetData>
    <row r="1" spans="2:35" ht="3.75" customHeight="1" x14ac:dyDescent="0.2"/>
    <row r="2" spans="2:35" ht="24" customHeight="1" x14ac:dyDescent="0.2">
      <c r="B2" s="78" t="str">
        <f>Інфо!D5</f>
        <v>Новгород-Сіверська громада</v>
      </c>
      <c r="C2" s="78"/>
      <c r="D2" s="78"/>
      <c r="E2" s="78"/>
      <c r="F2" s="78"/>
      <c r="G2" s="78"/>
      <c r="H2" s="78"/>
      <c r="I2" s="78"/>
      <c r="J2" s="78"/>
      <c r="K2" s="78"/>
      <c r="L2" s="78"/>
      <c r="M2" s="78"/>
    </row>
    <row r="3" spans="2:35" ht="24" customHeight="1" x14ac:dyDescent="0.2">
      <c r="B3" s="110" t="s">
        <v>68</v>
      </c>
      <c r="C3" s="78"/>
      <c r="D3" s="78"/>
      <c r="E3" s="78"/>
      <c r="F3" s="78"/>
      <c r="G3" s="78"/>
      <c r="H3" s="78"/>
      <c r="I3" s="78"/>
      <c r="J3" s="78"/>
      <c r="K3" s="78"/>
      <c r="L3" s="78"/>
      <c r="M3" s="78"/>
    </row>
    <row r="4" spans="2:35" ht="6.75" customHeight="1" x14ac:dyDescent="0.2"/>
    <row r="5" spans="2:35" ht="15.75" customHeight="1" x14ac:dyDescent="0.2">
      <c r="B5" s="981" t="s">
        <v>69</v>
      </c>
      <c r="C5" s="982"/>
      <c r="D5" s="982"/>
      <c r="E5" s="982"/>
      <c r="F5" s="982"/>
      <c r="G5" s="982"/>
      <c r="H5" s="982"/>
      <c r="I5" s="982"/>
      <c r="J5" s="982"/>
      <c r="K5" s="982"/>
      <c r="L5" s="982"/>
      <c r="M5" s="982"/>
      <c r="N5" s="140">
        <f>SUM(N6:N10)</f>
        <v>6</v>
      </c>
      <c r="O5" s="82"/>
      <c r="P5" s="79"/>
      <c r="Q5" s="981" t="s">
        <v>70</v>
      </c>
      <c r="R5" s="982"/>
      <c r="S5" s="982"/>
      <c r="T5" s="982"/>
      <c r="U5" s="982"/>
      <c r="V5" s="982"/>
      <c r="W5" s="982"/>
      <c r="X5" s="982"/>
      <c r="Y5" s="982"/>
      <c r="Z5" s="982"/>
      <c r="AA5" s="982"/>
      <c r="AB5" s="982"/>
      <c r="AC5" s="982"/>
      <c r="AD5" s="140">
        <f>SUM(AD6:AD10)</f>
        <v>2</v>
      </c>
      <c r="AF5" s="986" t="s">
        <v>71</v>
      </c>
      <c r="AG5" s="986"/>
      <c r="AH5" s="986"/>
      <c r="AI5" s="986"/>
    </row>
    <row r="6" spans="2:35" ht="14.25" customHeight="1" x14ac:dyDescent="0.2">
      <c r="B6" s="107">
        <v>1.1000000000000001</v>
      </c>
      <c r="C6" s="86" t="s">
        <v>72</v>
      </c>
      <c r="D6" s="86"/>
      <c r="E6" s="86"/>
      <c r="F6" s="86"/>
      <c r="G6" s="86"/>
      <c r="H6" s="86"/>
      <c r="I6" s="86"/>
      <c r="J6" s="86"/>
      <c r="K6" s="86"/>
      <c r="L6" s="86"/>
      <c r="M6" s="86"/>
      <c r="N6" s="88">
        <f>'Лідерство та управління'!E9</f>
        <v>0</v>
      </c>
      <c r="O6" s="83"/>
      <c r="P6" s="79"/>
      <c r="Q6" s="107">
        <v>3.1</v>
      </c>
      <c r="R6" s="86" t="s">
        <v>73</v>
      </c>
      <c r="S6" s="86"/>
      <c r="T6" s="86"/>
      <c r="U6" s="86"/>
      <c r="V6" s="86"/>
      <c r="W6" s="86"/>
      <c r="X6" s="86"/>
      <c r="Y6" s="86"/>
      <c r="Z6" s="86"/>
      <c r="AA6" s="86"/>
      <c r="AB6" s="86"/>
      <c r="AC6" s="86"/>
      <c r="AD6" s="88">
        <f>'Надання послуг'!E9</f>
        <v>0</v>
      </c>
      <c r="AF6" s="987">
        <f>SUM(N5+N13+AD5+AD13)</f>
        <v>21</v>
      </c>
      <c r="AG6" s="988"/>
      <c r="AH6" s="988"/>
      <c r="AI6" s="989"/>
    </row>
    <row r="7" spans="2:35" ht="14.25" customHeight="1" x14ac:dyDescent="0.2">
      <c r="B7" s="107">
        <v>1.2</v>
      </c>
      <c r="C7" s="86" t="s">
        <v>727</v>
      </c>
      <c r="D7" s="87"/>
      <c r="E7" s="87"/>
      <c r="F7" s="87"/>
      <c r="G7" s="87"/>
      <c r="H7" s="87"/>
      <c r="I7" s="87"/>
      <c r="J7" s="87"/>
      <c r="K7" s="87"/>
      <c r="L7" s="87"/>
      <c r="M7" s="87"/>
      <c r="N7" s="88">
        <f>'Лідерство та управління'!E10</f>
        <v>4</v>
      </c>
      <c r="O7" s="83"/>
      <c r="P7" s="79"/>
      <c r="Q7" s="107">
        <v>3.2</v>
      </c>
      <c r="R7" s="86" t="s">
        <v>74</v>
      </c>
      <c r="S7" s="87"/>
      <c r="T7" s="87"/>
      <c r="U7" s="87"/>
      <c r="V7" s="87"/>
      <c r="W7" s="87"/>
      <c r="X7" s="87"/>
      <c r="Y7" s="87"/>
      <c r="Z7" s="87"/>
      <c r="AA7" s="87"/>
      <c r="AB7" s="87"/>
      <c r="AC7" s="87"/>
      <c r="AD7" s="88">
        <f>'Надання послуг'!E10</f>
        <v>1</v>
      </c>
      <c r="AF7" s="990"/>
      <c r="AG7" s="991"/>
      <c r="AH7" s="991"/>
      <c r="AI7" s="992"/>
    </row>
    <row r="8" spans="2:35" ht="14.25" customHeight="1" x14ac:dyDescent="0.2">
      <c r="B8" s="107">
        <v>1.3</v>
      </c>
      <c r="C8" s="86" t="s">
        <v>75</v>
      </c>
      <c r="D8" s="87"/>
      <c r="E8" s="87"/>
      <c r="F8" s="87"/>
      <c r="G8" s="87"/>
      <c r="H8" s="87"/>
      <c r="I8" s="87"/>
      <c r="J8" s="87"/>
      <c r="K8" s="87"/>
      <c r="L8" s="87"/>
      <c r="M8" s="87"/>
      <c r="N8" s="88">
        <f>'Лідерство та управління'!E11</f>
        <v>0</v>
      </c>
      <c r="O8" s="83"/>
      <c r="P8" s="79"/>
      <c r="Q8" s="107">
        <v>3.3</v>
      </c>
      <c r="R8" s="86" t="s">
        <v>76</v>
      </c>
      <c r="S8" s="87"/>
      <c r="T8" s="87"/>
      <c r="U8" s="87"/>
      <c r="V8" s="87"/>
      <c r="W8" s="87"/>
      <c r="X8" s="87"/>
      <c r="Y8" s="87"/>
      <c r="Z8" s="87"/>
      <c r="AA8" s="87"/>
      <c r="AB8" s="87"/>
      <c r="AC8" s="87"/>
      <c r="AD8" s="88">
        <f>'Надання послуг'!E11</f>
        <v>0</v>
      </c>
    </row>
    <row r="9" spans="2:35" x14ac:dyDescent="0.2">
      <c r="B9" s="107">
        <v>1.4</v>
      </c>
      <c r="C9" s="86" t="s">
        <v>77</v>
      </c>
      <c r="D9" s="87"/>
      <c r="E9" s="87"/>
      <c r="F9" s="87"/>
      <c r="G9" s="87"/>
      <c r="H9" s="87"/>
      <c r="I9" s="87"/>
      <c r="J9" s="87"/>
      <c r="K9" s="87"/>
      <c r="L9" s="87"/>
      <c r="M9" s="87"/>
      <c r="N9" s="88">
        <f>'Лідерство та управління'!E12</f>
        <v>0</v>
      </c>
      <c r="O9" s="83"/>
      <c r="P9" s="79"/>
      <c r="Q9" s="107">
        <v>3.4</v>
      </c>
      <c r="R9" s="86" t="s">
        <v>78</v>
      </c>
      <c r="S9" s="87"/>
      <c r="T9" s="87"/>
      <c r="U9" s="87"/>
      <c r="V9" s="87"/>
      <c r="W9" s="87"/>
      <c r="X9" s="87"/>
      <c r="Y9" s="87"/>
      <c r="Z9" s="87"/>
      <c r="AA9" s="87"/>
      <c r="AB9" s="87"/>
      <c r="AC9" s="87"/>
      <c r="AD9" s="88">
        <f>'Надання послуг'!E12</f>
        <v>0</v>
      </c>
      <c r="AF9" s="984" t="s">
        <v>79</v>
      </c>
      <c r="AG9" s="985"/>
      <c r="AH9" s="985"/>
      <c r="AI9" s="985"/>
    </row>
    <row r="10" spans="2:35" x14ac:dyDescent="0.2">
      <c r="B10" s="108">
        <v>1.5</v>
      </c>
      <c r="C10" s="89" t="s">
        <v>80</v>
      </c>
      <c r="D10" s="90"/>
      <c r="E10" s="90"/>
      <c r="F10" s="90"/>
      <c r="G10" s="90"/>
      <c r="H10" s="90"/>
      <c r="I10" s="90"/>
      <c r="J10" s="90"/>
      <c r="K10" s="90"/>
      <c r="L10" s="90"/>
      <c r="M10" s="90"/>
      <c r="N10" s="88">
        <f>'Лідерство та управління'!E13</f>
        <v>2</v>
      </c>
      <c r="O10" s="83"/>
      <c r="P10" s="79"/>
      <c r="Q10" s="108">
        <v>3.5</v>
      </c>
      <c r="R10" s="89" t="s">
        <v>81</v>
      </c>
      <c r="S10" s="90"/>
      <c r="T10" s="90"/>
      <c r="U10" s="90"/>
      <c r="V10" s="90"/>
      <c r="W10" s="90"/>
      <c r="X10" s="90"/>
      <c r="Y10" s="90"/>
      <c r="Z10" s="90"/>
      <c r="AA10" s="90"/>
      <c r="AB10" s="90"/>
      <c r="AC10" s="90"/>
      <c r="AD10" s="88">
        <f>'Надання послуг'!E13</f>
        <v>1</v>
      </c>
      <c r="AF10" s="91"/>
      <c r="AG10" s="76"/>
      <c r="AH10" s="76"/>
      <c r="AI10" s="92"/>
    </row>
    <row r="11" spans="2:35" ht="3.75" customHeight="1" x14ac:dyDescent="0.2">
      <c r="B11" s="79"/>
      <c r="C11" s="79"/>
      <c r="D11" s="79"/>
      <c r="E11" s="79"/>
      <c r="F11" s="79"/>
      <c r="G11" s="79"/>
      <c r="H11" s="79"/>
      <c r="I11" s="79"/>
      <c r="J11" s="79"/>
      <c r="K11" s="79"/>
      <c r="L11" s="79"/>
      <c r="M11" s="79"/>
      <c r="N11" s="83"/>
      <c r="O11" s="83"/>
      <c r="P11" s="79"/>
      <c r="Q11" s="79"/>
      <c r="R11" s="79"/>
      <c r="S11" s="79"/>
      <c r="T11" s="79"/>
      <c r="U11" s="79"/>
      <c r="V11" s="79"/>
      <c r="W11" s="79"/>
      <c r="X11" s="79"/>
      <c r="Y11" s="79"/>
      <c r="Z11" s="79"/>
      <c r="AA11" s="79"/>
      <c r="AB11" s="79"/>
      <c r="AC11" s="79"/>
      <c r="AD11" s="83"/>
      <c r="AF11" s="91"/>
      <c r="AG11" s="76"/>
      <c r="AH11" s="76"/>
      <c r="AI11" s="92"/>
    </row>
    <row r="12" spans="2:35" s="81" customFormat="1" ht="6" customHeight="1" x14ac:dyDescent="0.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F12" s="100"/>
      <c r="AG12" s="101"/>
      <c r="AH12" s="101"/>
      <c r="AI12" s="102"/>
    </row>
    <row r="13" spans="2:35" ht="15.75" customHeight="1" x14ac:dyDescent="0.2">
      <c r="B13" s="981" t="s">
        <v>726</v>
      </c>
      <c r="C13" s="982"/>
      <c r="D13" s="982"/>
      <c r="E13" s="982"/>
      <c r="F13" s="982"/>
      <c r="G13" s="982"/>
      <c r="H13" s="982"/>
      <c r="I13" s="982"/>
      <c r="J13" s="982"/>
      <c r="K13" s="982"/>
      <c r="L13" s="982"/>
      <c r="M13" s="982"/>
      <c r="N13" s="140">
        <f>SUM(N14:N18)</f>
        <v>10</v>
      </c>
      <c r="O13" s="82"/>
      <c r="P13" s="79"/>
      <c r="Q13" s="981" t="s">
        <v>82</v>
      </c>
      <c r="R13" s="982"/>
      <c r="S13" s="982"/>
      <c r="T13" s="982"/>
      <c r="U13" s="982"/>
      <c r="V13" s="982"/>
      <c r="W13" s="982"/>
      <c r="X13" s="982"/>
      <c r="Y13" s="982"/>
      <c r="Z13" s="982"/>
      <c r="AA13" s="982"/>
      <c r="AB13" s="982"/>
      <c r="AC13" s="982"/>
      <c r="AD13" s="140">
        <f>SUM(AD14:AD18)</f>
        <v>3</v>
      </c>
      <c r="AF13" s="103" t="s">
        <v>83</v>
      </c>
      <c r="AG13" s="104" t="s">
        <v>84</v>
      </c>
      <c r="AH13" s="76"/>
      <c r="AI13" s="92"/>
    </row>
    <row r="14" spans="2:35" x14ac:dyDescent="0.2">
      <c r="B14" s="107">
        <v>2.1</v>
      </c>
      <c r="C14" s="86" t="s">
        <v>85</v>
      </c>
      <c r="D14" s="87"/>
      <c r="E14" s="87"/>
      <c r="F14" s="87"/>
      <c r="G14" s="87"/>
      <c r="H14" s="87"/>
      <c r="I14" s="87"/>
      <c r="J14" s="87"/>
      <c r="K14" s="87"/>
      <c r="L14" s="87"/>
      <c r="M14" s="87"/>
      <c r="N14" s="88">
        <f>'Управління фінансами'!E9</f>
        <v>1</v>
      </c>
      <c r="O14" s="83"/>
      <c r="P14" s="79"/>
      <c r="Q14" s="107">
        <v>4.0999999999999996</v>
      </c>
      <c r="R14" s="86" t="s">
        <v>86</v>
      </c>
      <c r="S14" s="87"/>
      <c r="T14" s="87"/>
      <c r="U14" s="87"/>
      <c r="V14" s="87"/>
      <c r="W14" s="87"/>
      <c r="X14" s="87"/>
      <c r="Y14" s="87"/>
      <c r="Z14" s="87"/>
      <c r="AA14" s="87"/>
      <c r="AB14" s="87"/>
      <c r="AC14" s="87"/>
      <c r="AD14" s="88">
        <f>'Участь громадськості'!E9</f>
        <v>1</v>
      </c>
      <c r="AF14" s="105">
        <f>AF6</f>
        <v>21</v>
      </c>
      <c r="AG14" s="106">
        <f>100-AF14</f>
        <v>79</v>
      </c>
      <c r="AH14" s="76"/>
      <c r="AI14" s="92"/>
    </row>
    <row r="15" spans="2:35" x14ac:dyDescent="0.2">
      <c r="B15" s="107">
        <v>2.2000000000000002</v>
      </c>
      <c r="C15" s="86" t="s">
        <v>87</v>
      </c>
      <c r="D15" s="87"/>
      <c r="E15" s="87"/>
      <c r="F15" s="87"/>
      <c r="G15" s="87"/>
      <c r="H15" s="87"/>
      <c r="I15" s="87"/>
      <c r="J15" s="87"/>
      <c r="K15" s="87"/>
      <c r="L15" s="87"/>
      <c r="M15" s="87"/>
      <c r="N15" s="88">
        <f>'Управління фінансами'!E10</f>
        <v>2</v>
      </c>
      <c r="O15" s="83"/>
      <c r="P15" s="79"/>
      <c r="Q15" s="107">
        <v>4.2</v>
      </c>
      <c r="R15" s="86" t="s">
        <v>724</v>
      </c>
      <c r="S15" s="87"/>
      <c r="T15" s="87"/>
      <c r="U15" s="87"/>
      <c r="V15" s="87"/>
      <c r="W15" s="87"/>
      <c r="X15" s="87"/>
      <c r="Y15" s="87"/>
      <c r="Z15" s="87"/>
      <c r="AA15" s="87"/>
      <c r="AB15" s="87"/>
      <c r="AC15" s="87"/>
      <c r="AD15" s="88">
        <f>'Участь громадськості'!E10</f>
        <v>0</v>
      </c>
      <c r="AF15" s="91"/>
      <c r="AG15" s="76"/>
      <c r="AH15" s="76"/>
      <c r="AI15" s="92"/>
    </row>
    <row r="16" spans="2:35" x14ac:dyDescent="0.2">
      <c r="B16" s="107">
        <v>2.2999999999999998</v>
      </c>
      <c r="C16" s="86" t="s">
        <v>88</v>
      </c>
      <c r="D16" s="87"/>
      <c r="E16" s="87"/>
      <c r="F16" s="87"/>
      <c r="G16" s="87"/>
      <c r="H16" s="87"/>
      <c r="I16" s="87"/>
      <c r="J16" s="87"/>
      <c r="K16" s="87"/>
      <c r="L16" s="87"/>
      <c r="M16" s="87"/>
      <c r="N16" s="88">
        <f>'Управління фінансами'!E11</f>
        <v>2</v>
      </c>
      <c r="O16" s="83"/>
      <c r="P16" s="79"/>
      <c r="Q16" s="107">
        <v>4.3</v>
      </c>
      <c r="R16" s="86" t="s">
        <v>89</v>
      </c>
      <c r="S16" s="87"/>
      <c r="T16" s="87"/>
      <c r="U16" s="87"/>
      <c r="V16" s="87"/>
      <c r="W16" s="87"/>
      <c r="X16" s="87"/>
      <c r="Y16" s="87"/>
      <c r="Z16" s="87"/>
      <c r="AA16" s="87"/>
      <c r="AB16" s="87"/>
      <c r="AC16" s="87"/>
      <c r="AD16" s="88">
        <f>'Участь громадськості'!E11</f>
        <v>0</v>
      </c>
      <c r="AF16" s="94"/>
      <c r="AG16" s="95"/>
      <c r="AH16" s="95"/>
      <c r="AI16" s="96"/>
    </row>
    <row r="17" spans="2:30" x14ac:dyDescent="0.2">
      <c r="B17" s="107">
        <v>2.4</v>
      </c>
      <c r="C17" s="86" t="s">
        <v>90</v>
      </c>
      <c r="D17" s="87"/>
      <c r="E17" s="87"/>
      <c r="F17" s="87"/>
      <c r="G17" s="87"/>
      <c r="H17" s="87"/>
      <c r="I17" s="87"/>
      <c r="J17" s="87"/>
      <c r="K17" s="87"/>
      <c r="L17" s="87"/>
      <c r="M17" s="87"/>
      <c r="N17" s="88">
        <f>'Управління фінансами'!E12</f>
        <v>2</v>
      </c>
      <c r="O17" s="83"/>
      <c r="P17" s="79"/>
      <c r="Q17" s="107">
        <v>4.4000000000000004</v>
      </c>
      <c r="R17" s="86" t="s">
        <v>725</v>
      </c>
      <c r="S17" s="87"/>
      <c r="T17" s="87"/>
      <c r="U17" s="87"/>
      <c r="V17" s="87"/>
      <c r="W17" s="87"/>
      <c r="X17" s="87"/>
      <c r="Y17" s="87"/>
      <c r="Z17" s="87"/>
      <c r="AA17" s="87"/>
      <c r="AB17" s="87"/>
      <c r="AC17" s="87"/>
      <c r="AD17" s="88">
        <f>'Участь громадськості'!E12</f>
        <v>2</v>
      </c>
    </row>
    <row r="18" spans="2:30" x14ac:dyDescent="0.2">
      <c r="B18" s="108">
        <v>2.5</v>
      </c>
      <c r="C18" s="89" t="s">
        <v>91</v>
      </c>
      <c r="D18" s="90"/>
      <c r="E18" s="90"/>
      <c r="F18" s="90"/>
      <c r="G18" s="90"/>
      <c r="H18" s="90"/>
      <c r="I18" s="90"/>
      <c r="J18" s="90"/>
      <c r="K18" s="90"/>
      <c r="L18" s="90"/>
      <c r="M18" s="90"/>
      <c r="N18" s="88">
        <f>'Управління фінансами'!E13</f>
        <v>3</v>
      </c>
      <c r="O18" s="83"/>
      <c r="P18" s="79"/>
      <c r="Q18" s="108">
        <v>4.5</v>
      </c>
      <c r="R18" s="89" t="s">
        <v>92</v>
      </c>
      <c r="S18" s="90"/>
      <c r="T18" s="90"/>
      <c r="U18" s="90"/>
      <c r="V18" s="90"/>
      <c r="W18" s="90"/>
      <c r="X18" s="90"/>
      <c r="Y18" s="90"/>
      <c r="Z18" s="90"/>
      <c r="AA18" s="90"/>
      <c r="AB18" s="90"/>
      <c r="AC18" s="90"/>
      <c r="AD18" s="88">
        <f>'Участь громадськості'!E13</f>
        <v>0</v>
      </c>
    </row>
    <row r="19" spans="2:30" ht="3.75" customHeight="1" x14ac:dyDescent="0.2">
      <c r="B19" s="80"/>
      <c r="C19" s="80"/>
      <c r="D19" s="80"/>
      <c r="E19" s="80"/>
      <c r="F19" s="80"/>
      <c r="G19" s="80"/>
      <c r="H19" s="80"/>
      <c r="I19" s="80"/>
      <c r="J19" s="80"/>
      <c r="K19" s="80"/>
      <c r="L19" s="80"/>
      <c r="M19" s="80"/>
      <c r="N19" s="77"/>
      <c r="O19" s="77"/>
      <c r="P19" s="80"/>
      <c r="Q19" s="80"/>
      <c r="R19" s="80"/>
      <c r="S19" s="80"/>
      <c r="T19" s="80"/>
      <c r="U19" s="80"/>
      <c r="V19" s="80"/>
      <c r="W19" s="80"/>
      <c r="X19" s="80"/>
      <c r="Y19" s="80"/>
      <c r="Z19" s="80"/>
      <c r="AA19" s="80"/>
      <c r="AB19" s="80"/>
      <c r="AC19" s="80"/>
      <c r="AD19" s="77"/>
    </row>
    <row r="20" spans="2:30" x14ac:dyDescent="0.2">
      <c r="B20" s="13"/>
      <c r="C20" s="13"/>
      <c r="D20" s="13"/>
      <c r="E20" s="13"/>
      <c r="F20" s="13"/>
      <c r="G20" s="13"/>
      <c r="H20" s="13"/>
      <c r="I20" s="13"/>
      <c r="J20" s="13"/>
      <c r="K20" s="13"/>
      <c r="L20" s="13"/>
      <c r="M20" s="13"/>
      <c r="N20" s="13"/>
      <c r="O20" s="80"/>
      <c r="P20" s="80"/>
    </row>
    <row r="21" spans="2:30" x14ac:dyDescent="0.2">
      <c r="B21" s="981" t="s">
        <v>93</v>
      </c>
      <c r="C21" s="982"/>
      <c r="D21" s="982"/>
      <c r="E21" s="982"/>
      <c r="F21" s="982"/>
      <c r="G21" s="982"/>
      <c r="H21" s="982"/>
      <c r="I21" s="982"/>
      <c r="J21" s="982"/>
      <c r="K21" s="982"/>
      <c r="L21" s="982"/>
      <c r="M21" s="982"/>
      <c r="N21" s="141"/>
      <c r="O21" s="80"/>
      <c r="Q21" s="981" t="s">
        <v>94</v>
      </c>
      <c r="R21" s="982"/>
      <c r="S21" s="982"/>
      <c r="T21" s="982"/>
      <c r="U21" s="982"/>
      <c r="V21" s="982"/>
      <c r="W21" s="982"/>
      <c r="X21" s="982"/>
      <c r="Y21" s="982"/>
      <c r="Z21" s="982"/>
      <c r="AA21" s="982"/>
      <c r="AB21" s="983"/>
    </row>
    <row r="22" spans="2:30" ht="15.75" customHeight="1" x14ac:dyDescent="0.2">
      <c r="B22" s="978" t="s">
        <v>95</v>
      </c>
      <c r="C22" s="979"/>
      <c r="D22" s="979"/>
      <c r="E22" s="979"/>
      <c r="F22" s="979"/>
      <c r="G22" s="979"/>
      <c r="H22" s="979"/>
      <c r="I22" s="979"/>
      <c r="J22" s="979"/>
      <c r="K22" s="979"/>
      <c r="L22" s="979"/>
      <c r="M22" s="979"/>
      <c r="N22" s="980"/>
      <c r="P22" s="81"/>
      <c r="Q22" s="91"/>
      <c r="R22" s="76"/>
      <c r="S22" s="76"/>
      <c r="T22" s="76"/>
      <c r="U22" s="76"/>
      <c r="V22" s="76"/>
      <c r="W22" s="76"/>
      <c r="X22" s="76"/>
      <c r="Y22" s="76"/>
      <c r="Z22" s="76"/>
      <c r="AA22" s="76"/>
      <c r="AB22" s="92"/>
    </row>
    <row r="23" spans="2:30" ht="15" customHeight="1" x14ac:dyDescent="0.2">
      <c r="B23" s="978"/>
      <c r="C23" s="979"/>
      <c r="D23" s="979"/>
      <c r="E23" s="979"/>
      <c r="F23" s="979"/>
      <c r="G23" s="979"/>
      <c r="H23" s="979"/>
      <c r="I23" s="979"/>
      <c r="J23" s="979"/>
      <c r="K23" s="979"/>
      <c r="L23" s="979"/>
      <c r="M23" s="979"/>
      <c r="N23" s="980"/>
      <c r="Q23" s="91"/>
      <c r="R23" s="76"/>
      <c r="S23" s="76"/>
      <c r="T23" s="76"/>
      <c r="U23" s="76"/>
      <c r="V23" s="76"/>
      <c r="W23" s="76"/>
      <c r="X23" s="76"/>
      <c r="Y23" s="76"/>
      <c r="Z23" s="76"/>
      <c r="AA23" s="76"/>
      <c r="AB23" s="92"/>
    </row>
    <row r="24" spans="2:30" ht="14.25" customHeight="1" x14ac:dyDescent="0.2">
      <c r="B24" s="91"/>
      <c r="C24" s="76"/>
      <c r="D24" s="76"/>
      <c r="E24" s="76"/>
      <c r="F24" s="76"/>
      <c r="G24" s="76"/>
      <c r="H24" s="76"/>
      <c r="I24" s="76"/>
      <c r="J24" s="76"/>
      <c r="K24" s="76"/>
      <c r="L24" s="76"/>
      <c r="M24" s="76"/>
      <c r="N24" s="92"/>
      <c r="Q24" s="91"/>
      <c r="R24" s="76"/>
      <c r="S24" s="76"/>
      <c r="T24" s="76"/>
      <c r="U24" s="76"/>
      <c r="V24" s="76"/>
      <c r="W24" s="76"/>
      <c r="X24" s="76"/>
      <c r="Y24" s="76"/>
      <c r="Z24" s="76"/>
      <c r="AA24" s="76"/>
      <c r="AB24" s="92"/>
    </row>
    <row r="25" spans="2:30" x14ac:dyDescent="0.2">
      <c r="B25" s="91"/>
      <c r="C25" s="76"/>
      <c r="D25" s="76"/>
      <c r="E25" s="76"/>
      <c r="F25" s="76"/>
      <c r="G25" s="76"/>
      <c r="H25" s="76"/>
      <c r="I25" s="76"/>
      <c r="J25" s="76"/>
      <c r="K25" s="76"/>
      <c r="L25" s="76"/>
      <c r="M25" s="76"/>
      <c r="N25" s="92"/>
      <c r="Q25" s="91"/>
      <c r="R25" s="76"/>
      <c r="S25" s="76"/>
      <c r="T25" s="76"/>
      <c r="U25" s="76"/>
      <c r="V25" s="76"/>
      <c r="W25" s="76"/>
      <c r="X25" s="76"/>
      <c r="Y25" s="76"/>
      <c r="Z25" s="76"/>
      <c r="AA25" s="76"/>
      <c r="AB25" s="92"/>
    </row>
    <row r="26" spans="2:30" x14ac:dyDescent="0.2">
      <c r="B26" s="91"/>
      <c r="C26" s="76"/>
      <c r="D26" s="76"/>
      <c r="E26" s="76"/>
      <c r="F26" s="76"/>
      <c r="G26" s="76"/>
      <c r="H26" s="76"/>
      <c r="I26" s="76"/>
      <c r="J26" s="76"/>
      <c r="K26" s="76"/>
      <c r="L26" s="76"/>
      <c r="M26" s="76"/>
      <c r="N26" s="92"/>
      <c r="Q26" s="91"/>
      <c r="R26" s="76"/>
      <c r="S26" s="76"/>
      <c r="T26" s="76"/>
      <c r="U26" s="76"/>
      <c r="V26" s="76"/>
      <c r="W26" s="76"/>
      <c r="X26" s="76"/>
      <c r="Y26" s="76"/>
      <c r="Z26" s="76"/>
      <c r="AA26" s="76"/>
      <c r="AB26" s="92"/>
    </row>
    <row r="27" spans="2:30" x14ac:dyDescent="0.2">
      <c r="B27" s="91"/>
      <c r="C27" s="76"/>
      <c r="D27" s="76"/>
      <c r="E27" s="76"/>
      <c r="F27" s="84" t="s">
        <v>96</v>
      </c>
      <c r="G27" s="84">
        <f>N5</f>
        <v>6</v>
      </c>
      <c r="H27" s="84">
        <v>25</v>
      </c>
      <c r="I27" s="84">
        <f>H27-G27</f>
        <v>19</v>
      </c>
      <c r="J27" s="76"/>
      <c r="K27" s="76"/>
      <c r="L27" s="76"/>
      <c r="M27" s="76"/>
      <c r="N27" s="92"/>
      <c r="Q27" s="91"/>
      <c r="R27" s="76"/>
      <c r="S27" s="76"/>
      <c r="T27" s="76"/>
      <c r="U27" s="76"/>
      <c r="V27" s="76"/>
      <c r="W27" s="76"/>
      <c r="X27" s="76"/>
      <c r="Y27" s="76"/>
      <c r="Z27" s="76"/>
      <c r="AA27" s="76"/>
      <c r="AB27" s="92"/>
    </row>
    <row r="28" spans="2:30" x14ac:dyDescent="0.2">
      <c r="B28" s="91"/>
      <c r="C28" s="76"/>
      <c r="D28" s="76"/>
      <c r="E28" s="76"/>
      <c r="F28" s="84" t="s">
        <v>64</v>
      </c>
      <c r="G28" s="84">
        <f>N13</f>
        <v>10</v>
      </c>
      <c r="H28" s="85">
        <v>25</v>
      </c>
      <c r="I28" s="84">
        <f>H28-G28</f>
        <v>15</v>
      </c>
      <c r="J28" s="76"/>
      <c r="K28" s="76"/>
      <c r="L28" s="76"/>
      <c r="M28" s="76"/>
      <c r="N28" s="92"/>
      <c r="Q28" s="91"/>
      <c r="R28" s="76"/>
      <c r="S28" s="76"/>
      <c r="T28" s="76"/>
      <c r="U28" s="76"/>
      <c r="V28" s="76"/>
      <c r="W28" s="76"/>
      <c r="X28" s="76"/>
      <c r="Y28" s="76"/>
      <c r="Z28" s="76"/>
      <c r="AA28" s="76"/>
      <c r="AB28" s="92"/>
    </row>
    <row r="29" spans="2:30" x14ac:dyDescent="0.2">
      <c r="B29" s="91"/>
      <c r="C29" s="76"/>
      <c r="D29" s="76"/>
      <c r="E29" s="76"/>
      <c r="F29" s="84" t="s">
        <v>65</v>
      </c>
      <c r="G29" s="84">
        <f>AD5</f>
        <v>2</v>
      </c>
      <c r="H29" s="85">
        <v>25</v>
      </c>
      <c r="I29" s="84">
        <f>H29-G29</f>
        <v>23</v>
      </c>
      <c r="J29" s="76"/>
      <c r="K29" s="76"/>
      <c r="L29" s="76"/>
      <c r="M29" s="76"/>
      <c r="N29" s="92"/>
      <c r="Q29" s="91"/>
      <c r="R29" s="76"/>
      <c r="S29" s="76"/>
      <c r="T29" s="76"/>
      <c r="U29" s="76"/>
      <c r="V29" s="76"/>
      <c r="W29" s="76"/>
      <c r="X29" s="76"/>
      <c r="Y29" s="76"/>
      <c r="Z29" s="76"/>
      <c r="AA29" s="76"/>
      <c r="AB29" s="92"/>
    </row>
    <row r="30" spans="2:30" x14ac:dyDescent="0.2">
      <c r="B30" s="91"/>
      <c r="C30" s="76"/>
      <c r="D30" s="76"/>
      <c r="E30" s="76"/>
      <c r="F30" s="84" t="s">
        <v>66</v>
      </c>
      <c r="G30" s="84">
        <f>AD13</f>
        <v>3</v>
      </c>
      <c r="H30" s="85">
        <v>25</v>
      </c>
      <c r="I30" s="84">
        <f>H30-G30</f>
        <v>22</v>
      </c>
      <c r="J30" s="76"/>
      <c r="K30" s="76"/>
      <c r="L30" s="76"/>
      <c r="M30" s="76"/>
      <c r="N30" s="92"/>
      <c r="Q30" s="91"/>
      <c r="R30" s="76"/>
      <c r="S30" s="76"/>
      <c r="T30" s="76"/>
      <c r="U30" s="76"/>
      <c r="V30" s="76"/>
      <c r="W30" s="76"/>
      <c r="X30" s="76"/>
      <c r="Y30" s="76"/>
      <c r="Z30" s="76"/>
      <c r="AA30" s="76"/>
      <c r="AB30" s="92"/>
    </row>
    <row r="31" spans="2:30" x14ac:dyDescent="0.2">
      <c r="B31" s="91"/>
      <c r="C31" s="76"/>
      <c r="D31" s="76"/>
      <c r="E31" s="76"/>
      <c r="F31" s="76"/>
      <c r="G31" s="76"/>
      <c r="H31" s="76"/>
      <c r="I31" s="76"/>
      <c r="J31" s="76"/>
      <c r="K31" s="76"/>
      <c r="L31" s="76"/>
      <c r="M31" s="76"/>
      <c r="N31" s="92"/>
      <c r="Q31" s="91"/>
      <c r="R31" s="76"/>
      <c r="S31" s="76"/>
      <c r="T31" s="76"/>
      <c r="U31" s="76"/>
      <c r="V31" s="76"/>
      <c r="W31" s="76"/>
      <c r="X31" s="76"/>
      <c r="Y31" s="76"/>
      <c r="Z31" s="76"/>
      <c r="AA31" s="76"/>
      <c r="AB31" s="92"/>
    </row>
    <row r="32" spans="2:30" x14ac:dyDescent="0.2">
      <c r="B32" s="91"/>
      <c r="C32" s="76"/>
      <c r="D32" s="76"/>
      <c r="E32" s="76"/>
      <c r="F32" s="76"/>
      <c r="G32" s="76"/>
      <c r="H32" s="76"/>
      <c r="I32" s="76"/>
      <c r="J32" s="76"/>
      <c r="K32" s="76"/>
      <c r="L32" s="76"/>
      <c r="M32" s="76"/>
      <c r="N32" s="92"/>
      <c r="Q32" s="91"/>
      <c r="R32" s="76"/>
      <c r="S32" s="76"/>
      <c r="T32" s="76"/>
      <c r="U32" s="76"/>
      <c r="V32" s="76"/>
      <c r="W32" s="76"/>
      <c r="X32" s="76"/>
      <c r="Y32" s="76"/>
      <c r="Z32" s="76"/>
      <c r="AA32" s="76"/>
      <c r="AB32" s="92"/>
    </row>
    <row r="33" spans="2:28" x14ac:dyDescent="0.2">
      <c r="B33" s="91"/>
      <c r="C33" s="76"/>
      <c r="D33" s="76"/>
      <c r="E33" s="76"/>
      <c r="F33" s="76"/>
      <c r="G33" s="76"/>
      <c r="H33" s="76"/>
      <c r="I33" s="76"/>
      <c r="J33" s="76"/>
      <c r="K33" s="76"/>
      <c r="L33" s="76"/>
      <c r="M33" s="76"/>
      <c r="N33" s="92"/>
      <c r="Q33" s="91"/>
      <c r="V33" s="76"/>
      <c r="W33" s="93"/>
      <c r="X33" s="98" t="s">
        <v>97</v>
      </c>
      <c r="Y33" s="76"/>
      <c r="Z33" s="76"/>
      <c r="AA33" s="76"/>
      <c r="AB33" s="92"/>
    </row>
    <row r="34" spans="2:28" x14ac:dyDescent="0.2">
      <c r="B34" s="91"/>
      <c r="C34" s="76"/>
      <c r="D34" s="76"/>
      <c r="E34" s="76"/>
      <c r="F34" s="76"/>
      <c r="G34" s="76"/>
      <c r="H34" s="76"/>
      <c r="I34" s="76"/>
      <c r="J34" s="76"/>
      <c r="K34" s="76"/>
      <c r="L34" s="76"/>
      <c r="M34" s="76"/>
      <c r="N34" s="92"/>
      <c r="Q34" s="91"/>
      <c r="V34" s="76"/>
      <c r="W34" s="76"/>
      <c r="X34" s="97"/>
      <c r="Y34" s="76"/>
      <c r="Z34" s="76"/>
      <c r="AA34" s="76"/>
      <c r="AB34" s="92"/>
    </row>
    <row r="35" spans="2:28" x14ac:dyDescent="0.2">
      <c r="B35" s="91"/>
      <c r="C35" s="76"/>
      <c r="D35" s="76"/>
      <c r="E35" s="76"/>
      <c r="F35" s="76"/>
      <c r="G35" s="76"/>
      <c r="H35" s="76"/>
      <c r="I35" s="76"/>
      <c r="J35" s="76"/>
      <c r="K35" s="76"/>
      <c r="L35" s="76"/>
      <c r="M35" s="76"/>
      <c r="N35" s="92"/>
      <c r="Q35" s="91"/>
      <c r="V35" s="76"/>
      <c r="W35" s="133"/>
      <c r="X35" s="98" t="s">
        <v>98</v>
      </c>
      <c r="Y35" s="76"/>
      <c r="Z35" s="76"/>
      <c r="AA35" s="76"/>
      <c r="AB35" s="92"/>
    </row>
    <row r="36" spans="2:28" x14ac:dyDescent="0.2">
      <c r="B36" s="91"/>
      <c r="C36" s="76"/>
      <c r="D36" s="76"/>
      <c r="E36" s="76"/>
      <c r="F36" s="76"/>
      <c r="G36" s="76"/>
      <c r="H36" s="76"/>
      <c r="I36" s="76"/>
      <c r="J36" s="76"/>
      <c r="K36" s="76"/>
      <c r="L36" s="76"/>
      <c r="M36" s="76"/>
      <c r="N36" s="92"/>
      <c r="Q36" s="91"/>
      <c r="V36" s="76"/>
      <c r="W36" s="76"/>
      <c r="X36" s="76"/>
      <c r="Y36" s="76"/>
      <c r="Z36" s="76"/>
      <c r="AA36" s="76"/>
      <c r="AB36" s="92"/>
    </row>
    <row r="37" spans="2:28" x14ac:dyDescent="0.2">
      <c r="B37" s="91"/>
      <c r="C37" s="76"/>
      <c r="D37" s="76"/>
      <c r="E37" s="76"/>
      <c r="F37" s="76"/>
      <c r="G37" s="76"/>
      <c r="H37" s="76"/>
      <c r="I37" s="76"/>
      <c r="J37" s="76"/>
      <c r="K37" s="76"/>
      <c r="L37" s="76"/>
      <c r="M37" s="76"/>
      <c r="N37" s="92"/>
      <c r="Q37" s="91"/>
      <c r="R37" s="76"/>
      <c r="S37" s="76"/>
      <c r="T37" s="76"/>
      <c r="U37" s="76"/>
      <c r="V37" s="76"/>
      <c r="W37" s="76"/>
      <c r="X37" s="76"/>
      <c r="Y37" s="76"/>
      <c r="Z37" s="76"/>
      <c r="AA37" s="76"/>
      <c r="AB37" s="92"/>
    </row>
    <row r="38" spans="2:28" x14ac:dyDescent="0.2">
      <c r="B38" s="91"/>
      <c r="C38" s="76"/>
      <c r="D38" s="76"/>
      <c r="E38" s="76"/>
      <c r="F38" s="76"/>
      <c r="G38" s="76"/>
      <c r="H38" s="76"/>
      <c r="I38" s="76"/>
      <c r="J38" s="76"/>
      <c r="K38" s="76"/>
      <c r="L38" s="76"/>
      <c r="M38" s="76"/>
      <c r="N38" s="92"/>
      <c r="Q38" s="94"/>
      <c r="R38" s="95"/>
      <c r="S38" s="95"/>
      <c r="T38" s="95"/>
      <c r="U38" s="95"/>
      <c r="V38" s="95"/>
      <c r="W38" s="95"/>
      <c r="X38" s="95"/>
      <c r="Y38" s="95"/>
      <c r="Z38" s="95"/>
      <c r="AA38" s="95"/>
      <c r="AB38" s="96"/>
    </row>
    <row r="39" spans="2:28" x14ac:dyDescent="0.2">
      <c r="B39" s="109"/>
      <c r="C39" s="109"/>
      <c r="D39" s="109"/>
      <c r="E39" s="109"/>
      <c r="F39" s="109"/>
      <c r="G39" s="109"/>
      <c r="H39" s="109"/>
      <c r="I39" s="109"/>
      <c r="J39" s="109"/>
      <c r="K39" s="109"/>
      <c r="L39" s="109"/>
      <c r="M39" s="109"/>
      <c r="N39" s="109"/>
      <c r="O39" s="101"/>
      <c r="P39" s="76"/>
      <c r="Q39" s="76"/>
    </row>
    <row r="40" spans="2:28" x14ac:dyDescent="0.2">
      <c r="B40" s="111"/>
      <c r="C40" s="111"/>
      <c r="D40" s="111"/>
      <c r="E40" s="111"/>
      <c r="F40" s="111"/>
      <c r="G40" s="111"/>
      <c r="H40" s="76"/>
      <c r="I40" s="76"/>
      <c r="J40" s="76"/>
      <c r="K40" s="76"/>
      <c r="L40" s="76"/>
      <c r="M40" s="76"/>
      <c r="N40" s="76"/>
      <c r="O40" s="101"/>
      <c r="P40" s="76"/>
      <c r="Q40" s="76"/>
    </row>
    <row r="41" spans="2:28" x14ac:dyDescent="0.2">
      <c r="B41" s="111"/>
      <c r="C41" s="111"/>
      <c r="D41" s="111"/>
      <c r="E41" s="111"/>
      <c r="F41" s="111"/>
      <c r="G41" s="111"/>
      <c r="H41" s="76"/>
      <c r="I41" s="76"/>
      <c r="J41" s="76"/>
      <c r="K41" s="76"/>
      <c r="L41" s="76"/>
      <c r="M41" s="76"/>
      <c r="N41" s="76"/>
      <c r="O41" s="101"/>
      <c r="P41" s="76"/>
      <c r="Q41" s="76"/>
    </row>
    <row r="42" spans="2:28" x14ac:dyDescent="0.2">
      <c r="B42" s="111"/>
      <c r="C42" s="111"/>
      <c r="D42" s="111"/>
      <c r="E42" s="111"/>
      <c r="F42" s="111"/>
      <c r="G42" s="111"/>
    </row>
    <row r="43" spans="2:28" x14ac:dyDescent="0.2">
      <c r="B43" s="111"/>
      <c r="C43" s="111"/>
      <c r="D43" s="111"/>
      <c r="E43" s="111"/>
      <c r="F43" s="111"/>
      <c r="G43" s="111"/>
    </row>
    <row r="44" spans="2:28" x14ac:dyDescent="0.2">
      <c r="B44" s="13"/>
      <c r="C44" s="13"/>
      <c r="D44" s="13"/>
      <c r="E44" s="13"/>
      <c r="F44" s="13"/>
      <c r="G44" s="13"/>
    </row>
  </sheetData>
  <sheetProtection sheet="1" objects="1" scenarios="1"/>
  <mergeCells count="10">
    <mergeCell ref="B22:N23"/>
    <mergeCell ref="Q21:AB21"/>
    <mergeCell ref="AF9:AI9"/>
    <mergeCell ref="AF5:AI5"/>
    <mergeCell ref="AF6:AI7"/>
    <mergeCell ref="B5:M5"/>
    <mergeCell ref="Q5:AC5"/>
    <mergeCell ref="Q13:AC13"/>
    <mergeCell ref="B13:M13"/>
    <mergeCell ref="B21:M21"/>
  </mergeCells>
  <conditionalFormatting sqref="N6:O11">
    <cfRule type="colorScale" priority="5">
      <colorScale>
        <cfvo type="num" val="0"/>
        <cfvo type="num" val="3"/>
        <cfvo type="num" val="6"/>
        <color rgb="FFF8696B"/>
        <color rgb="FFFFEB84"/>
        <color rgb="FF63BE7B"/>
      </colorScale>
    </cfRule>
  </conditionalFormatting>
  <conditionalFormatting sqref="AD14:AD19">
    <cfRule type="colorScale" priority="2">
      <colorScale>
        <cfvo type="num" val="0"/>
        <cfvo type="num" val="3"/>
        <cfvo type="num" val="6"/>
        <color rgb="FFF8696B"/>
        <color rgb="FFFFEB84"/>
        <color rgb="FF63BE7B"/>
      </colorScale>
    </cfRule>
  </conditionalFormatting>
  <conditionalFormatting sqref="N14:O19">
    <cfRule type="colorScale" priority="4">
      <colorScale>
        <cfvo type="num" val="0"/>
        <cfvo type="num" val="3"/>
        <cfvo type="num" val="6"/>
        <color rgb="FFF8696B"/>
        <color rgb="FFFFEB84"/>
        <color rgb="FF63BE7B"/>
      </colorScale>
    </cfRule>
  </conditionalFormatting>
  <conditionalFormatting sqref="AD6:AD11">
    <cfRule type="colorScale" priority="3">
      <colorScale>
        <cfvo type="num" val="0"/>
        <cfvo type="num" val="3"/>
        <cfvo type="num" val="6"/>
        <color rgb="FFF8696B"/>
        <color rgb="FFFFEB84"/>
        <color rgb="FF63BE7B"/>
      </colorScale>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7E52C018618B41A7229444032E1263" ma:contentTypeVersion="16" ma:contentTypeDescription="Create a new document." ma:contentTypeScope="" ma:versionID="102dde26d99944ab261690ad3f791513">
  <xsd:schema xmlns:xsd="http://www.w3.org/2001/XMLSchema" xmlns:xs="http://www.w3.org/2001/XMLSchema" xmlns:p="http://schemas.microsoft.com/office/2006/metadata/properties" xmlns:ns2="d41abd27-83e6-4a63-9017-5368a0c1b478" xmlns:ns3="303901ef-6a22-4e55-9c80-e90043720daf" targetNamespace="http://schemas.microsoft.com/office/2006/metadata/properties" ma:root="true" ma:fieldsID="a63769dce104decd316b0cf31f568236" ns2:_="" ns3:_="">
    <xsd:import namespace="d41abd27-83e6-4a63-9017-5368a0c1b478"/>
    <xsd:import namespace="303901ef-6a22-4e55-9c80-e90043720da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_x2116_"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1abd27-83e6-4a63-9017-5368a0c1b4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3901ef-6a22-4e55-9c80-e90043720daf" elementFormDefault="qualified">
    <xsd:import namespace="http://schemas.microsoft.com/office/2006/documentManagement/types"/>
    <xsd:import namespace="http://schemas.microsoft.com/office/infopath/2007/PartnerControls"/>
    <xsd:element name="_x2116_" ma:index="12" nillable="true" ma:displayName="№" ma:internalName="_x2116_">
      <xsd:simpleType>
        <xsd:restriction base="dms:Number"/>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2116_ xmlns="303901ef-6a22-4e55-9c80-e90043720d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97A17-EDAF-45D3-A3E9-EDC1E1E5F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1abd27-83e6-4a63-9017-5368a0c1b478"/>
    <ds:schemaRef ds:uri="303901ef-6a22-4e55-9c80-e90043720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CF716F-53FB-46DE-A2DD-D3F1F7B2686B}">
  <ds:schemaRefs>
    <ds:schemaRef ds:uri="http://schemas.microsoft.com/office/infopath/2007/PartnerControls"/>
    <ds:schemaRef ds:uri="http://purl.org/dc/elements/1.1/"/>
    <ds:schemaRef ds:uri="http://schemas.microsoft.com/office/2006/metadata/properties"/>
    <ds:schemaRef ds:uri="303901ef-6a22-4e55-9c80-e90043720daf"/>
    <ds:schemaRef ds:uri="http://purl.org/dc/terms/"/>
    <ds:schemaRef ds:uri="http://schemas.openxmlformats.org/package/2006/metadata/core-properties"/>
    <ds:schemaRef ds:uri="http://schemas.microsoft.com/office/2006/documentManagement/types"/>
    <ds:schemaRef ds:uri="d41abd27-83e6-4a63-9017-5368a0c1b478"/>
    <ds:schemaRef ds:uri="http://www.w3.org/XML/1998/namespace"/>
    <ds:schemaRef ds:uri="http://purl.org/dc/dcmitype/"/>
  </ds:schemaRefs>
</ds:datastoreItem>
</file>

<file path=customXml/itemProps3.xml><?xml version="1.0" encoding="utf-8"?>
<ds:datastoreItem xmlns:ds="http://schemas.openxmlformats.org/officeDocument/2006/customXml" ds:itemID="{79B5C3C0-250C-4800-A01A-AC50904FEF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Інфо</vt:lpstr>
      <vt:lpstr>Лідерство та управління</vt:lpstr>
      <vt:lpstr>Додаток 1.2</vt:lpstr>
      <vt:lpstr>Управління фінансами</vt:lpstr>
      <vt:lpstr>Надання послуг</vt:lpstr>
      <vt:lpstr>Додаток 3.2</vt:lpstr>
      <vt:lpstr>Участь громадськості</vt:lpstr>
      <vt:lpstr>Підсумок</vt:lpstr>
      <vt:lpstr>Підсумки</vt:lpstr>
      <vt:lpstr>Статуси</vt:lpstr>
      <vt:lpstr>Дорожня карта_old</vt:lpstr>
      <vt:lpstr>Дорожня карта</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Kabysh-Rybalka</dc:creator>
  <cp:lastModifiedBy>Администратор</cp:lastModifiedBy>
  <cp:revision/>
  <cp:lastPrinted>2021-06-09T04:56:45Z</cp:lastPrinted>
  <dcterms:created xsi:type="dcterms:W3CDTF">2020-05-05T15:27:22Z</dcterms:created>
  <dcterms:modified xsi:type="dcterms:W3CDTF">2021-06-30T12:52:05Z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0x010100E37E52C018618B41A7229444032E1263</vt:lpwstr>
  </property>
</Properties>
</file>